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УР\Desktop\УП на проверку\УП\УП\"/>
    </mc:Choice>
  </mc:AlternateContent>
  <bookViews>
    <workbookView xWindow="0" yWindow="0" windowWidth="19200" windowHeight="11595" tabRatio="731"/>
  </bookViews>
  <sheets>
    <sheet name="2019-2020" sheetId="24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O12" i="24" l="1"/>
  <c r="P12" i="24"/>
  <c r="Q12" i="24"/>
  <c r="R12" i="24"/>
  <c r="S12" i="24"/>
  <c r="T12" i="24"/>
  <c r="U12" i="24"/>
  <c r="V12" i="24"/>
  <c r="W12" i="24"/>
  <c r="X12" i="24"/>
  <c r="Y12" i="24"/>
  <c r="Z12" i="24"/>
  <c r="L12" i="24"/>
  <c r="M12" i="24"/>
  <c r="O11" i="24"/>
  <c r="U11" i="24"/>
  <c r="Y11" i="24"/>
  <c r="L25" i="24"/>
  <c r="L11" i="24" s="1"/>
  <c r="M25" i="24"/>
  <c r="M11" i="24" s="1"/>
  <c r="O25" i="24"/>
  <c r="P25" i="24"/>
  <c r="Q25" i="24"/>
  <c r="R25" i="24"/>
  <c r="S25" i="24"/>
  <c r="S11" i="24" s="1"/>
  <c r="T25" i="24"/>
  <c r="U25" i="24"/>
  <c r="V25" i="24"/>
  <c r="W25" i="24"/>
  <c r="W11" i="24" s="1"/>
  <c r="X25" i="24"/>
  <c r="Y25" i="24"/>
  <c r="Z25" i="24"/>
  <c r="Y50" i="24"/>
  <c r="Z50" i="24"/>
  <c r="AA85" i="24"/>
  <c r="O50" i="24"/>
  <c r="P50" i="24"/>
  <c r="Q50" i="24"/>
  <c r="R50" i="24"/>
  <c r="S50" i="24"/>
  <c r="T50" i="24"/>
  <c r="U50" i="24"/>
  <c r="V50" i="24"/>
  <c r="W50" i="24"/>
  <c r="X50" i="24"/>
  <c r="Y87" i="24"/>
  <c r="Q89" i="24"/>
  <c r="R89" i="24"/>
  <c r="S89" i="24"/>
  <c r="T89" i="24"/>
  <c r="U89" i="24"/>
  <c r="V89" i="24"/>
  <c r="W89" i="24"/>
  <c r="X89" i="24"/>
  <c r="Y89" i="24"/>
  <c r="Z89" i="24"/>
  <c r="Q90" i="24"/>
  <c r="R90" i="24"/>
  <c r="S90" i="24"/>
  <c r="T90" i="24"/>
  <c r="U90" i="24"/>
  <c r="V90" i="24"/>
  <c r="W90" i="24"/>
  <c r="X90" i="24"/>
  <c r="Y90" i="24"/>
  <c r="Z90" i="24"/>
  <c r="Z88" i="24" l="1"/>
  <c r="X88" i="24"/>
  <c r="V88" i="24"/>
  <c r="T88" i="24"/>
  <c r="R88" i="24"/>
  <c r="Z11" i="24"/>
  <c r="Z87" i="24" s="1"/>
  <c r="X11" i="24"/>
  <c r="V11" i="24"/>
  <c r="T11" i="24"/>
  <c r="R11" i="24"/>
  <c r="P11" i="24"/>
  <c r="Y88" i="24"/>
  <c r="W88" i="24"/>
  <c r="U88" i="24"/>
  <c r="S88" i="24"/>
  <c r="Q88" i="24"/>
  <c r="Q11" i="24"/>
  <c r="N17" i="24"/>
  <c r="N13" i="24"/>
  <c r="N14" i="24"/>
  <c r="N15" i="24"/>
  <c r="N16" i="24"/>
  <c r="Z8" i="24" l="1"/>
  <c r="Y8" i="24"/>
  <c r="AA84" i="24"/>
  <c r="AA28" i="24"/>
  <c r="N28" i="24"/>
  <c r="K28" i="24"/>
  <c r="AA27" i="24"/>
  <c r="N27" i="24"/>
  <c r="K27" i="24"/>
  <c r="AA26" i="24"/>
  <c r="AA25" i="24" s="1"/>
  <c r="N26" i="24"/>
  <c r="K26" i="24"/>
  <c r="K25" i="24" s="1"/>
  <c r="N25" i="24" l="1"/>
  <c r="K48" i="24"/>
  <c r="L50" i="24" l="1"/>
  <c r="K13" i="24" l="1"/>
  <c r="K14" i="24"/>
  <c r="K15" i="24"/>
  <c r="K16" i="24"/>
  <c r="K17" i="24"/>
  <c r="K18" i="24"/>
  <c r="K19" i="24"/>
  <c r="K20" i="24"/>
  <c r="K21" i="24"/>
  <c r="K22" i="24"/>
  <c r="K23" i="24"/>
  <c r="K24" i="24"/>
  <c r="AB40" i="24"/>
  <c r="AA91" i="24"/>
  <c r="M50" i="24"/>
  <c r="K12" i="24" l="1"/>
  <c r="K11" i="24" s="1"/>
  <c r="L35" i="24"/>
  <c r="N80" i="24" l="1"/>
  <c r="N81" i="24"/>
  <c r="N82" i="24"/>
  <c r="N79" i="24"/>
  <c r="N72" i="24"/>
  <c r="N73" i="24"/>
  <c r="N74" i="24"/>
  <c r="N75" i="24"/>
  <c r="N77" i="24"/>
  <c r="N78" i="24"/>
  <c r="N61" i="24"/>
  <c r="N62" i="24"/>
  <c r="N63" i="24"/>
  <c r="N64" i="24"/>
  <c r="N66" i="24"/>
  <c r="N67" i="24"/>
  <c r="N68" i="24"/>
  <c r="N69" i="24"/>
  <c r="N70" i="24"/>
  <c r="N52" i="24"/>
  <c r="N53" i="24"/>
  <c r="N54" i="24"/>
  <c r="N55" i="24"/>
  <c r="N56" i="24"/>
  <c r="N57" i="24"/>
  <c r="N59" i="24"/>
  <c r="N60" i="24"/>
  <c r="N43" i="24"/>
  <c r="N44" i="24"/>
  <c r="N45" i="24"/>
  <c r="N46" i="24"/>
  <c r="N47" i="24"/>
  <c r="N48" i="24"/>
  <c r="N41" i="24"/>
  <c r="N42" i="24"/>
  <c r="N36" i="24"/>
  <c r="N37" i="24"/>
  <c r="N38" i="24"/>
  <c r="N32" i="24"/>
  <c r="N33" i="24"/>
  <c r="N34" i="24"/>
  <c r="N20" i="24"/>
  <c r="N21" i="24"/>
  <c r="N22" i="24"/>
  <c r="N23" i="24"/>
  <c r="N24" i="24"/>
  <c r="N18" i="24"/>
  <c r="N12" i="24" s="1"/>
  <c r="N11" i="24" s="1"/>
  <c r="N19" i="24"/>
  <c r="P35" i="24"/>
  <c r="Q35" i="24"/>
  <c r="R35" i="24"/>
  <c r="S35" i="24"/>
  <c r="T35" i="24"/>
  <c r="U35" i="24"/>
  <c r="V35" i="24"/>
  <c r="W35" i="24"/>
  <c r="X35" i="24"/>
  <c r="M35" i="24"/>
  <c r="O35" i="24"/>
  <c r="AB35" i="24"/>
  <c r="N50" i="24" l="1"/>
  <c r="N35" i="24"/>
  <c r="AC51" i="24" l="1"/>
  <c r="M76" i="24"/>
  <c r="O76" i="24"/>
  <c r="P76" i="24"/>
  <c r="Q76" i="24"/>
  <c r="R76" i="24"/>
  <c r="S76" i="24"/>
  <c r="T76" i="24"/>
  <c r="U76" i="24"/>
  <c r="V76" i="24"/>
  <c r="W76" i="24"/>
  <c r="X76" i="24"/>
  <c r="AB76" i="24"/>
  <c r="AC76" i="24"/>
  <c r="M71" i="24"/>
  <c r="O71" i="24"/>
  <c r="P71" i="24"/>
  <c r="Q71" i="24"/>
  <c r="R71" i="24"/>
  <c r="S71" i="24"/>
  <c r="T71" i="24"/>
  <c r="U71" i="24"/>
  <c r="V71" i="24"/>
  <c r="W71" i="24"/>
  <c r="X71" i="24"/>
  <c r="AB71" i="24"/>
  <c r="AC71" i="24"/>
  <c r="M65" i="24"/>
  <c r="O65" i="24"/>
  <c r="P65" i="24"/>
  <c r="Q65" i="24"/>
  <c r="R65" i="24"/>
  <c r="S65" i="24"/>
  <c r="T65" i="24"/>
  <c r="U65" i="24"/>
  <c r="V65" i="24"/>
  <c r="W65" i="24"/>
  <c r="X65" i="24"/>
  <c r="AB65" i="24"/>
  <c r="AC65" i="24"/>
  <c r="M58" i="24"/>
  <c r="O58" i="24"/>
  <c r="P58" i="24"/>
  <c r="Q58" i="24"/>
  <c r="R58" i="24"/>
  <c r="S58" i="24"/>
  <c r="T58" i="24"/>
  <c r="U58" i="24"/>
  <c r="V58" i="24"/>
  <c r="W58" i="24"/>
  <c r="X58" i="24"/>
  <c r="AB58" i="24"/>
  <c r="AC58" i="24"/>
  <c r="M51" i="24"/>
  <c r="O51" i="24"/>
  <c r="P51" i="24"/>
  <c r="Q51" i="24"/>
  <c r="R51" i="24"/>
  <c r="S51" i="24"/>
  <c r="T51" i="24"/>
  <c r="U51" i="24"/>
  <c r="V51" i="24"/>
  <c r="W51" i="24"/>
  <c r="X51" i="24"/>
  <c r="AB51" i="24"/>
  <c r="V49" i="24" l="1"/>
  <c r="R49" i="24"/>
  <c r="M49" i="24"/>
  <c r="AB49" i="24"/>
  <c r="N51" i="24"/>
  <c r="N58" i="24"/>
  <c r="N65" i="24"/>
  <c r="N71" i="24"/>
  <c r="N76" i="24"/>
  <c r="X49" i="24"/>
  <c r="P49" i="24"/>
  <c r="T49" i="24"/>
  <c r="AC49" i="24"/>
  <c r="W49" i="24"/>
  <c r="U49" i="24"/>
  <c r="S49" i="24"/>
  <c r="Q49" i="24"/>
  <c r="O49" i="24"/>
  <c r="AE51" i="24"/>
  <c r="AD51" i="24"/>
  <c r="AB90" i="24"/>
  <c r="AB89" i="24"/>
  <c r="M90" i="24"/>
  <c r="M89" i="24" l="1"/>
  <c r="M88" i="24" s="1"/>
  <c r="N49" i="24"/>
  <c r="AB88" i="24"/>
  <c r="AA19" i="24" l="1"/>
  <c r="L76" i="24"/>
  <c r="L71" i="24"/>
  <c r="L65" i="24"/>
  <c r="L58" i="24"/>
  <c r="L51" i="24"/>
  <c r="K54" i="24"/>
  <c r="K55" i="24"/>
  <c r="K59" i="24"/>
  <c r="K60" i="24"/>
  <c r="K61" i="24"/>
  <c r="K62" i="24"/>
  <c r="K66" i="24"/>
  <c r="K67" i="24"/>
  <c r="K68" i="24"/>
  <c r="K72" i="24"/>
  <c r="K73" i="24"/>
  <c r="K74" i="24"/>
  <c r="K77" i="24"/>
  <c r="K78" i="24"/>
  <c r="K79" i="24"/>
  <c r="K80" i="24"/>
  <c r="K81" i="24"/>
  <c r="K42" i="24"/>
  <c r="K43" i="24"/>
  <c r="K44" i="24"/>
  <c r="K45" i="24"/>
  <c r="K46" i="24"/>
  <c r="K47" i="24"/>
  <c r="K52" i="24"/>
  <c r="K53" i="24"/>
  <c r="K41" i="24"/>
  <c r="K37" i="24"/>
  <c r="K38" i="24"/>
  <c r="K36" i="24"/>
  <c r="K32" i="24"/>
  <c r="K33" i="24"/>
  <c r="K34" i="24"/>
  <c r="K31" i="24"/>
  <c r="B89" i="24"/>
  <c r="AA83" i="24"/>
  <c r="AA81" i="24"/>
  <c r="AA80" i="24"/>
  <c r="AA79" i="24"/>
  <c r="AA78" i="24"/>
  <c r="AA77" i="24"/>
  <c r="AA74" i="24"/>
  <c r="AA73" i="24"/>
  <c r="AA72" i="24"/>
  <c r="AA68" i="24"/>
  <c r="AA67" i="24"/>
  <c r="AA66" i="24"/>
  <c r="AA62" i="24"/>
  <c r="AA61" i="24"/>
  <c r="AA60" i="24"/>
  <c r="AA59" i="24"/>
  <c r="AA55" i="24"/>
  <c r="AA54" i="24"/>
  <c r="AA53" i="24"/>
  <c r="AA52" i="24"/>
  <c r="AA48" i="24"/>
  <c r="AA47" i="24"/>
  <c r="AA46" i="24"/>
  <c r="AA45" i="24"/>
  <c r="AA44" i="24"/>
  <c r="AA43" i="24"/>
  <c r="AA42" i="24"/>
  <c r="AA41" i="24"/>
  <c r="X40" i="24"/>
  <c r="W40" i="24"/>
  <c r="V40" i="24"/>
  <c r="U40" i="24"/>
  <c r="T40" i="24"/>
  <c r="S40" i="24"/>
  <c r="R40" i="24"/>
  <c r="Q40" i="24"/>
  <c r="P40" i="24"/>
  <c r="O40" i="24"/>
  <c r="M40" i="24"/>
  <c r="L40" i="24"/>
  <c r="AA38" i="24"/>
  <c r="AA37" i="24"/>
  <c r="AA36" i="24"/>
  <c r="AA34" i="24"/>
  <c r="AA33" i="24"/>
  <c r="AA32" i="24"/>
  <c r="AA31" i="24"/>
  <c r="AB30" i="24"/>
  <c r="X30" i="24"/>
  <c r="X87" i="24" s="1"/>
  <c r="W30" i="24"/>
  <c r="W87" i="24" s="1"/>
  <c r="V30" i="24"/>
  <c r="V87" i="24" s="1"/>
  <c r="U30" i="24"/>
  <c r="U87" i="24" s="1"/>
  <c r="T30" i="24"/>
  <c r="T87" i="24" s="1"/>
  <c r="S30" i="24"/>
  <c r="S87" i="24" s="1"/>
  <c r="R30" i="24"/>
  <c r="R87" i="24" s="1"/>
  <c r="Q30" i="24"/>
  <c r="Q87" i="24" s="1"/>
  <c r="P30" i="24"/>
  <c r="O30" i="24"/>
  <c r="M30" i="24"/>
  <c r="L30" i="24"/>
  <c r="AA24" i="24"/>
  <c r="AA23" i="24"/>
  <c r="AA22" i="24"/>
  <c r="AA21" i="24"/>
  <c r="AA20" i="24"/>
  <c r="AA18" i="24"/>
  <c r="AA17" i="24"/>
  <c r="AA16" i="24"/>
  <c r="AA15" i="24"/>
  <c r="AA14" i="24"/>
  <c r="AA13" i="24"/>
  <c r="AA12" i="24" s="1"/>
  <c r="AA11" i="24" s="1"/>
  <c r="AA50" i="24" l="1"/>
  <c r="X8" i="24"/>
  <c r="AA89" i="24"/>
  <c r="K40" i="24"/>
  <c r="K50" i="24"/>
  <c r="K35" i="24"/>
  <c r="N30" i="24"/>
  <c r="AA35" i="24"/>
  <c r="N40" i="24"/>
  <c r="AA51" i="24"/>
  <c r="AA58" i="24"/>
  <c r="AA65" i="24"/>
  <c r="AA76" i="24"/>
  <c r="W8" i="24"/>
  <c r="AA90" i="24"/>
  <c r="AA71" i="24"/>
  <c r="R39" i="24"/>
  <c r="V39" i="24"/>
  <c r="AB39" i="24"/>
  <c r="AB8" i="24" s="1"/>
  <c r="K71" i="24"/>
  <c r="K76" i="24"/>
  <c r="K65" i="24"/>
  <c r="K58" i="24"/>
  <c r="K51" i="24"/>
  <c r="P39" i="24"/>
  <c r="AA30" i="24"/>
  <c r="M39" i="24"/>
  <c r="M29" i="24" s="1"/>
  <c r="K30" i="24"/>
  <c r="T39" i="24"/>
  <c r="X39" i="24"/>
  <c r="S39" i="24"/>
  <c r="U39" i="24"/>
  <c r="W39" i="24"/>
  <c r="L49" i="24"/>
  <c r="L39" i="24" s="1"/>
  <c r="L29" i="24" s="1"/>
  <c r="O39" i="24"/>
  <c r="AA40" i="24"/>
  <c r="Q8" i="24" l="1"/>
  <c r="S8" i="24"/>
  <c r="O10" i="24"/>
  <c r="U8" i="24"/>
  <c r="N39" i="24"/>
  <c r="N10" i="24" s="1"/>
  <c r="AA88" i="24"/>
  <c r="AA49" i="24"/>
  <c r="R8" i="24"/>
  <c r="T8" i="24"/>
  <c r="V8" i="24"/>
  <c r="AA87" i="24"/>
  <c r="AA98" i="24" s="1"/>
  <c r="AC11" i="24"/>
  <c r="L10" i="24"/>
  <c r="K49" i="24"/>
  <c r="K39" i="24" s="1"/>
  <c r="K29" i="24" s="1"/>
  <c r="Q39" i="24"/>
  <c r="AA39" i="24" s="1"/>
  <c r="AA8" i="24" l="1"/>
  <c r="M87" i="24"/>
  <c r="M10" i="24"/>
  <c r="K10" i="24" s="1"/>
  <c r="AD10" i="24"/>
</calcChain>
</file>

<file path=xl/sharedStrings.xml><?xml version="1.0" encoding="utf-8"?>
<sst xmlns="http://schemas.openxmlformats.org/spreadsheetml/2006/main" count="250" uniqueCount="180">
  <si>
    <t>Индекс</t>
  </si>
  <si>
    <t>1 курс</t>
  </si>
  <si>
    <t>Максимальная</t>
  </si>
  <si>
    <t>Обязательная аудиторная</t>
  </si>
  <si>
    <t>в т.ч.</t>
  </si>
  <si>
    <t>II курс</t>
  </si>
  <si>
    <t>III курс</t>
  </si>
  <si>
    <t>IV курс</t>
  </si>
  <si>
    <t>Э</t>
  </si>
  <si>
    <t>ЕН.00</t>
  </si>
  <si>
    <t>П.00</t>
  </si>
  <si>
    <t>ОП.00</t>
  </si>
  <si>
    <t>ПМ.01</t>
  </si>
  <si>
    <t>ПМ.02</t>
  </si>
  <si>
    <t>ПМ.03</t>
  </si>
  <si>
    <t>ПМ.05</t>
  </si>
  <si>
    <t>ПМ.00</t>
  </si>
  <si>
    <t>ПМ.04</t>
  </si>
  <si>
    <t>ОГСЭ.ОО</t>
  </si>
  <si>
    <t>Общий гуманитарный и социально-экономический цикл</t>
  </si>
  <si>
    <t>Формы промежуточной аттестации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</si>
  <si>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</si>
  <si>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</si>
  <si>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</si>
  <si>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</si>
  <si>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</si>
  <si>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</si>
  <si>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</si>
  <si>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</si>
  <si>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Математический и общий естественно-научный цикл</t>
  </si>
  <si>
    <t>ЕН.01</t>
  </si>
  <si>
    <t>Математика</t>
  </si>
  <si>
    <t>ЕН.02</t>
  </si>
  <si>
    <t>Экологические основы природопользования</t>
  </si>
  <si>
    <t>ЕН.03</t>
  </si>
  <si>
    <t>Информационные технологии в профессиональной деятельности</t>
  </si>
  <si>
    <t>Общепрофессиональные дисциплины</t>
  </si>
  <si>
    <t>Инженерная графика</t>
  </si>
  <si>
    <t>ДЗ</t>
  </si>
  <si>
    <t>Метрология, стандартизация и подтверждение качества</t>
  </si>
  <si>
    <t>Материаловедение</t>
  </si>
  <si>
    <t>История стилей в костюме</t>
  </si>
  <si>
    <t>Правовое обеспечение профессиональной деятельности</t>
  </si>
  <si>
    <t>Безопасность жизнедеятельности</t>
  </si>
  <si>
    <t>Цветоведение</t>
  </si>
  <si>
    <t>Профессиональные модули</t>
  </si>
  <si>
    <t>Моделирование швейных изделий</t>
  </si>
  <si>
    <t>МДК.01.01</t>
  </si>
  <si>
    <t>Основы художественного оформления швейного изделия:</t>
  </si>
  <si>
    <t>УП.01</t>
  </si>
  <si>
    <t>ПП.01</t>
  </si>
  <si>
    <t>Конструирование швейных изделий</t>
  </si>
  <si>
    <t>МДК.02.01</t>
  </si>
  <si>
    <t>Теоретические основы конструирования швейн изделий</t>
  </si>
  <si>
    <t>МДК.02.02</t>
  </si>
  <si>
    <t>УП.02</t>
  </si>
  <si>
    <t>ПП.02</t>
  </si>
  <si>
    <t>Подготовка и организация технологических процессов на швейном производстве</t>
  </si>
  <si>
    <t>МДК.03.01</t>
  </si>
  <si>
    <t>УП.03</t>
  </si>
  <si>
    <t>МДК.04.01</t>
  </si>
  <si>
    <t>ПП.04</t>
  </si>
  <si>
    <t>Пошив изделий по индивидуальным заказам</t>
  </si>
  <si>
    <t>Дефектация швейных изделий</t>
  </si>
  <si>
    <t>Ремонт и обновление швейных изделий</t>
  </si>
  <si>
    <t>УП.05</t>
  </si>
  <si>
    <t>ГИА</t>
  </si>
  <si>
    <t>4 нед</t>
  </si>
  <si>
    <t>Преддипломная практика</t>
  </si>
  <si>
    <t>Основы обработки различных видов одежды:</t>
  </si>
  <si>
    <t>Основы управления работами специализированного подразделения швейного производства:</t>
  </si>
  <si>
    <t>ОП.01</t>
  </si>
  <si>
    <t>ОП.03</t>
  </si>
  <si>
    <t>ОП.08</t>
  </si>
  <si>
    <t>ОП.04</t>
  </si>
  <si>
    <t>ОП.02</t>
  </si>
  <si>
    <t>ОП.05</t>
  </si>
  <si>
    <t>ОП.06</t>
  </si>
  <si>
    <t>ОП.07</t>
  </si>
  <si>
    <t>Государственная (итоговая) аттестация</t>
  </si>
  <si>
    <t>ПДП.00</t>
  </si>
  <si>
    <t>Методы конструктивного моделирования шв изделий:</t>
  </si>
  <si>
    <t>Литература</t>
  </si>
  <si>
    <t>Химия</t>
  </si>
  <si>
    <t>Биология</t>
  </si>
  <si>
    <t>Основы безопасности жизнедеятельности</t>
  </si>
  <si>
    <t>лаб. и практ. Занятий</t>
  </si>
  <si>
    <t>МДК 05.01</t>
  </si>
  <si>
    <t>МДК 05.02</t>
  </si>
  <si>
    <t>МДК 05.03</t>
  </si>
  <si>
    <t xml:space="preserve"> ДЗ</t>
  </si>
  <si>
    <t>УП.04</t>
  </si>
  <si>
    <t>1 сем. 17 нед.  612</t>
  </si>
  <si>
    <t>5 сем. 17  нед.   612</t>
  </si>
  <si>
    <t>7 сем. 17 нед.  612</t>
  </si>
  <si>
    <t>География</t>
  </si>
  <si>
    <t>Экология</t>
  </si>
  <si>
    <t>Промежуточная аттестация</t>
  </si>
  <si>
    <t xml:space="preserve">Обществознание </t>
  </si>
  <si>
    <t>МДК.01.02</t>
  </si>
  <si>
    <t>Моделирование методом наколки</t>
  </si>
  <si>
    <t xml:space="preserve">Русский язык </t>
  </si>
  <si>
    <t>Подготовка выпускной квалификационной работы</t>
  </si>
  <si>
    <t>Защита выпускной квалификационной работы</t>
  </si>
  <si>
    <t>2 нед</t>
  </si>
  <si>
    <t xml:space="preserve">КОНСУЛЬТАЦИИ </t>
  </si>
  <si>
    <t>3 сем. 17  нед.   612</t>
  </si>
  <si>
    <t xml:space="preserve">1с </t>
  </si>
  <si>
    <t>2с</t>
  </si>
  <si>
    <t>3с</t>
  </si>
  <si>
    <t>4с</t>
  </si>
  <si>
    <t>5с</t>
  </si>
  <si>
    <t>6с</t>
  </si>
  <si>
    <t>7с</t>
  </si>
  <si>
    <t>8с</t>
  </si>
  <si>
    <t>Экзамен квалификационный</t>
  </si>
  <si>
    <t>Астрономия</t>
  </si>
  <si>
    <t>х</t>
  </si>
  <si>
    <t xml:space="preserve">  Учебный   план</t>
  </si>
  <si>
    <t>ОБЩЕОБРАЗОВАТЕЛЬНЫЙ ЦИКЛ</t>
  </si>
  <si>
    <t xml:space="preserve">Математика </t>
  </si>
  <si>
    <t>ИТОГО:</t>
  </si>
  <si>
    <t xml:space="preserve">Дисциплин и МДК </t>
  </si>
  <si>
    <t>Производственная  практика</t>
  </si>
  <si>
    <t xml:space="preserve">Экзаменов (в т. ч. экзаменов (квалификационных)) </t>
  </si>
  <si>
    <t xml:space="preserve">Дифф. зачетов </t>
  </si>
  <si>
    <t>Зачётов</t>
  </si>
  <si>
    <t>4 часа на обучающегося</t>
  </si>
  <si>
    <t>Спецрисунок и художественная графика</t>
  </si>
  <si>
    <t>ФГОС</t>
  </si>
  <si>
    <t>УП</t>
  </si>
  <si>
    <t xml:space="preserve">Информатика </t>
  </si>
  <si>
    <t>2 сем. 23 нед. 1 нед. п/а     864</t>
  </si>
  <si>
    <t>4 сем. 21 нед. 3 нед. п/а 864</t>
  </si>
  <si>
    <t>6 сем. 23 нед. 2 нед. п/а    900</t>
  </si>
  <si>
    <t>Организация работы специализированного подразделения швейного производства и управление ею</t>
  </si>
  <si>
    <t xml:space="preserve">Производственная практика </t>
  </si>
  <si>
    <t xml:space="preserve">Учебная практика </t>
  </si>
  <si>
    <t xml:space="preserve">Физика </t>
  </si>
  <si>
    <t xml:space="preserve">курсовых работ </t>
  </si>
  <si>
    <t>Распределение обязательной нагрузки по курсам и семестрам (час.  в семестр)</t>
  </si>
  <si>
    <t>Учебная нагрузка (час.) трудоёмкость</t>
  </si>
  <si>
    <t>Внеаудиторная учебная нагрузка, выполнение проектов          (702 часа)</t>
  </si>
  <si>
    <t xml:space="preserve">Обязательная </t>
  </si>
  <si>
    <t>лекций</t>
  </si>
  <si>
    <t>Учебные предметы, дисциплины, модули</t>
  </si>
  <si>
    <t xml:space="preserve">Конструирование, моделирование и технология швейных изделий       3года 10 месяцев     </t>
  </si>
  <si>
    <t>МДК</t>
  </si>
  <si>
    <t>Итого: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</si>
  <si>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</si>
  <si>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</si>
  <si>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</si>
  <si>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</si>
  <si>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</si>
  <si>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</si>
  <si>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</si>
  <si>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</si>
  <si>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ОУД.10</t>
  </si>
  <si>
    <t>ОУД.11</t>
  </si>
  <si>
    <t>ОУД.12</t>
  </si>
  <si>
    <t>ОУД.14</t>
  </si>
  <si>
    <t>ОУД.15</t>
  </si>
  <si>
    <t>Базовые УД</t>
  </si>
  <si>
    <t>Профильные УД</t>
  </si>
  <si>
    <t>Выполнение работ по одной или нескольким профессиям рабочих, должностям служащих (16909 Портной)</t>
  </si>
  <si>
    <t>Обязательная часть учебных циклов ППССЗ</t>
  </si>
  <si>
    <t>Учебная и производственная практики(в том числе)</t>
  </si>
  <si>
    <t>ИТОГО (в нед. и в часах) с учётом ариативной часть</t>
  </si>
  <si>
    <t>Обязательные учебные дисциплины</t>
  </si>
  <si>
    <t>ОУД.13</t>
  </si>
  <si>
    <t>ОУД.09</t>
  </si>
  <si>
    <t>Профессиональный цикл и разделы УП и ПП</t>
  </si>
  <si>
    <t>Э(к)</t>
  </si>
  <si>
    <t>ПП.03</t>
  </si>
  <si>
    <t>КЭ</t>
  </si>
  <si>
    <t>д/з</t>
  </si>
  <si>
    <t>Комплексный зачет МДК 01.01.+МДК 01.02 - 8 семестр</t>
  </si>
  <si>
    <t>ПП.05</t>
  </si>
  <si>
    <t>Комплексный зачет ПП 01.+02.+03.+04.+05. - 8 семестр</t>
  </si>
  <si>
    <t>13 недель, 1 неделя п/а, 4 недели пр.пр 6  недель ГИА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</si>
</sst>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Arial Cyr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sz val="8"/>
      <color rgb="FFFF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color rgb="FFFF0000"/>
      <name val="Arial Cyr"/>
      <charset val="204"/>
    </font>
    <font>
      <b/>
      <sz val="9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FFCC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16"/>
      </patternFill>
    </fill>
    <fill>
      <patternFill patternType="solid">
        <fgColor theme="9" tint="0.79998168889431442"/>
        <bgColor rgb="FF00808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0" xfId="0" applyFont="1"/>
    <xf numFmtId="0" fontId="2" fillId="0" borderId="27" xfId="0" applyFont="1" applyBorder="1" applyAlignment="1">
      <alignment vertical="center"/>
    </xf>
    <xf numFmtId="0" fontId="2" fillId="0" borderId="17" xfId="0" applyFont="1" applyBorder="1" applyAlignment="1">
      <alignment wrapText="1"/>
    </xf>
    <xf numFmtId="0" fontId="2" fillId="0" borderId="36" xfId="0" applyFont="1" applyBorder="1" applyAlignment="1">
      <alignment vertical="center"/>
    </xf>
    <xf numFmtId="0" fontId="2" fillId="0" borderId="23" xfId="0" applyFont="1" applyBorder="1" applyAlignment="1">
      <alignment wrapText="1"/>
    </xf>
    <xf numFmtId="0" fontId="2" fillId="0" borderId="30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27" xfId="0" applyFont="1" applyFill="1" applyBorder="1" applyAlignment="1">
      <alignment vertical="center"/>
    </xf>
    <xf numFmtId="0" fontId="2" fillId="0" borderId="17" xfId="0" applyFont="1" applyFill="1" applyBorder="1" applyAlignment="1">
      <alignment wrapText="1"/>
    </xf>
    <xf numFmtId="0" fontId="2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21" xfId="0" applyFont="1" applyBorder="1" applyAlignment="1">
      <alignment vertical="center"/>
    </xf>
    <xf numFmtId="0" fontId="2" fillId="3" borderId="23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3" borderId="0" xfId="0" applyFont="1" applyFill="1"/>
    <xf numFmtId="0" fontId="2" fillId="0" borderId="34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Border="1" applyAlignment="1">
      <alignment wrapText="1"/>
    </xf>
    <xf numFmtId="0" fontId="2" fillId="0" borderId="13" xfId="0" applyFont="1" applyBorder="1" applyAlignment="1">
      <alignment vertical="center"/>
    </xf>
    <xf numFmtId="0" fontId="2" fillId="0" borderId="3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 applyAlignment="1">
      <alignment horizont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2" borderId="13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2" borderId="30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27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2" borderId="3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2" borderId="42" xfId="0" applyFont="1" applyFill="1" applyBorder="1" applyAlignment="1">
      <alignment horizontal="center" vertical="center"/>
    </xf>
    <xf numFmtId="0" fontId="10" fillId="0" borderId="7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wrapText="1"/>
    </xf>
    <xf numFmtId="0" fontId="10" fillId="3" borderId="2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0" fillId="0" borderId="24" xfId="0" applyFont="1" applyFill="1" applyBorder="1" applyAlignment="1">
      <alignment wrapText="1"/>
    </xf>
    <xf numFmtId="0" fontId="10" fillId="0" borderId="4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6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10" fillId="0" borderId="6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1" fillId="0" borderId="24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wrapText="1"/>
    </xf>
    <xf numFmtId="0" fontId="10" fillId="5" borderId="41" xfId="0" applyFont="1" applyFill="1" applyBorder="1" applyAlignment="1">
      <alignment wrapText="1"/>
    </xf>
    <xf numFmtId="0" fontId="10" fillId="5" borderId="29" xfId="0" applyFont="1" applyFill="1" applyBorder="1" applyAlignment="1">
      <alignment wrapText="1"/>
    </xf>
    <xf numFmtId="0" fontId="10" fillId="5" borderId="29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" fillId="5" borderId="0" xfId="0" applyFont="1" applyFill="1"/>
    <xf numFmtId="0" fontId="2" fillId="5" borderId="44" xfId="0" applyFont="1" applyFill="1" applyBorder="1" applyAlignment="1">
      <alignment wrapText="1"/>
    </xf>
    <xf numFmtId="0" fontId="10" fillId="5" borderId="16" xfId="0" applyFont="1" applyFill="1" applyBorder="1" applyAlignment="1">
      <alignment wrapText="1"/>
    </xf>
    <xf numFmtId="0" fontId="10" fillId="5" borderId="12" xfId="0" applyFont="1" applyFill="1" applyBorder="1" applyAlignment="1">
      <alignment wrapText="1"/>
    </xf>
    <xf numFmtId="0" fontId="10" fillId="5" borderId="13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wrapText="1"/>
    </xf>
    <xf numFmtId="0" fontId="10" fillId="5" borderId="26" xfId="0" applyFont="1" applyFill="1" applyBorder="1" applyAlignment="1">
      <alignment wrapText="1"/>
    </xf>
    <xf numFmtId="0" fontId="10" fillId="5" borderId="28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wrapText="1"/>
    </xf>
    <xf numFmtId="0" fontId="10" fillId="5" borderId="1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 wrapText="1"/>
    </xf>
    <xf numFmtId="0" fontId="11" fillId="5" borderId="16" xfId="0" applyFont="1" applyFill="1" applyBorder="1" applyAlignment="1">
      <alignment vertical="center" wrapText="1"/>
    </xf>
    <xf numFmtId="0" fontId="11" fillId="5" borderId="12" xfId="0" applyFont="1" applyFill="1" applyBorder="1" applyAlignment="1">
      <alignment vertical="center" wrapText="1"/>
    </xf>
    <xf numFmtId="0" fontId="1" fillId="5" borderId="44" xfId="0" applyFont="1" applyFill="1" applyBorder="1" applyAlignment="1">
      <alignment vertical="center" wrapText="1"/>
    </xf>
    <xf numFmtId="0" fontId="11" fillId="5" borderId="40" xfId="0" applyFont="1" applyFill="1" applyBorder="1" applyAlignment="1">
      <alignment vertical="center" wrapText="1"/>
    </xf>
    <xf numFmtId="0" fontId="11" fillId="5" borderId="26" xfId="0" applyFont="1" applyFill="1" applyBorder="1" applyAlignment="1">
      <alignment vertical="center" wrapText="1"/>
    </xf>
    <xf numFmtId="0" fontId="11" fillId="5" borderId="28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vertical="center"/>
    </xf>
    <xf numFmtId="0" fontId="1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2" fillId="5" borderId="0" xfId="0" applyFont="1" applyFill="1"/>
    <xf numFmtId="0" fontId="14" fillId="7" borderId="14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1" fillId="5" borderId="24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1" fillId="5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" fillId="0" borderId="51" xfId="0" applyFont="1" applyBorder="1"/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/>
    <xf numFmtId="0" fontId="1" fillId="0" borderId="6" xfId="0" applyFont="1" applyBorder="1" applyAlignment="1">
      <alignment horizontal="left" vertical="center" wrapText="1"/>
    </xf>
    <xf numFmtId="0" fontId="17" fillId="6" borderId="51" xfId="0" applyNumberFormat="1" applyFont="1" applyFill="1" applyBorder="1" applyAlignment="1">
      <alignment horizontal="left" vertical="center" wrapText="1"/>
    </xf>
    <xf numFmtId="0" fontId="1" fillId="5" borderId="46" xfId="0" applyFont="1" applyFill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0" fontId="2" fillId="5" borderId="14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0" fillId="0" borderId="35" xfId="0" applyBorder="1" applyAlignment="1">
      <alignment horizontal="left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51" xfId="0" applyFont="1" applyBorder="1"/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0" xfId="0" applyFont="1" applyAlignment="1"/>
    <xf numFmtId="0" fontId="19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5" borderId="11" xfId="0" applyFont="1" applyFill="1" applyBorder="1" applyAlignment="1">
      <alignment vertical="center"/>
    </xf>
    <xf numFmtId="0" fontId="1" fillId="5" borderId="41" xfId="0" applyFont="1" applyFill="1" applyBorder="1" applyAlignment="1">
      <alignment horizontal="left" vertical="center" wrapText="1"/>
    </xf>
    <xf numFmtId="0" fontId="11" fillId="5" borderId="29" xfId="0" applyFont="1" applyFill="1" applyBorder="1" applyAlignment="1">
      <alignment horizontal="left" vertical="center" wrapText="1"/>
    </xf>
    <xf numFmtId="0" fontId="11" fillId="5" borderId="11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/>
    <xf numFmtId="0" fontId="1" fillId="5" borderId="0" xfId="0" applyFont="1" applyFill="1" applyBorder="1"/>
    <xf numFmtId="0" fontId="1" fillId="5" borderId="55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 textRotation="90" wrapText="1"/>
    </xf>
    <xf numFmtId="0" fontId="1" fillId="5" borderId="3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justify" vertical="center" wrapText="1"/>
    </xf>
    <xf numFmtId="0" fontId="1" fillId="0" borderId="4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textRotation="90"/>
    </xf>
    <xf numFmtId="0" fontId="1" fillId="0" borderId="34" xfId="0" applyFont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42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justify" vertical="center" wrapText="1"/>
    </xf>
    <xf numFmtId="0" fontId="10" fillId="0" borderId="39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11" fillId="0" borderId="47" xfId="0" applyFont="1" applyBorder="1" applyAlignment="1">
      <alignment horizontal="center" vertical="center" textRotation="90" wrapText="1"/>
    </xf>
    <xf numFmtId="0" fontId="11" fillId="0" borderId="38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2" fillId="8" borderId="15" xfId="0" applyFont="1" applyFill="1" applyBorder="1" applyAlignment="1">
      <alignment horizontal="left" vertical="center" wrapText="1"/>
    </xf>
    <xf numFmtId="0" fontId="10" fillId="8" borderId="16" xfId="0" applyFont="1" applyFill="1" applyBorder="1" applyAlignment="1">
      <alignment horizontal="left" vertical="center" wrapText="1"/>
    </xf>
    <xf numFmtId="0" fontId="10" fillId="8" borderId="12" xfId="0" applyFont="1" applyFill="1" applyBorder="1" applyAlignment="1">
      <alignment horizontal="left" vertical="center" wrapText="1"/>
    </xf>
    <xf numFmtId="0" fontId="10" fillId="8" borderId="13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" fillId="5" borderId="31" xfId="0" applyFont="1" applyFill="1" applyBorder="1" applyAlignment="1">
      <alignment horizontal="left" vertical="center" wrapText="1"/>
    </xf>
    <xf numFmtId="0" fontId="3" fillId="0" borderId="51" xfId="0" applyNumberFormat="1" applyFont="1" applyFill="1" applyBorder="1" applyAlignment="1">
      <alignment horizontal="left" vertical="center" wrapText="1"/>
    </xf>
    <xf numFmtId="0" fontId="1" fillId="8" borderId="14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vertical="center"/>
    </xf>
    <xf numFmtId="0" fontId="2" fillId="5" borderId="30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54" xfId="0" applyFont="1" applyBorder="1"/>
    <xf numFmtId="0" fontId="1" fillId="5" borderId="14" xfId="0" applyFont="1" applyFill="1" applyBorder="1" applyAlignment="1">
      <alignment vertical="center" wrapText="1"/>
    </xf>
    <xf numFmtId="49" fontId="11" fillId="5" borderId="13" xfId="0" applyNumberFormat="1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justify" vertical="center" wrapText="1"/>
    </xf>
    <xf numFmtId="0" fontId="2" fillId="0" borderId="40" xfId="0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justify" vertical="center"/>
    </xf>
    <xf numFmtId="0" fontId="2" fillId="0" borderId="16" xfId="0" applyFont="1" applyFill="1" applyBorder="1" applyAlignment="1">
      <alignment horizontal="justify" vertical="center"/>
    </xf>
    <xf numFmtId="0" fontId="2" fillId="0" borderId="12" xfId="0" applyFont="1" applyFill="1" applyBorder="1" applyAlignment="1">
      <alignment horizontal="justify" vertical="center"/>
    </xf>
    <xf numFmtId="0" fontId="2" fillId="0" borderId="38" xfId="0" applyFont="1" applyBorder="1" applyAlignment="1">
      <alignment wrapText="1"/>
    </xf>
    <xf numFmtId="0" fontId="1" fillId="3" borderId="4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2" borderId="2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18" fillId="0" borderId="0" xfId="0" applyFont="1" applyAlignment="1"/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2" fillId="13" borderId="26" xfId="0" applyFont="1" applyFill="1" applyBorder="1" applyAlignment="1">
      <alignment horizontal="center" vertical="center"/>
    </xf>
    <xf numFmtId="0" fontId="4" fillId="13" borderId="26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vertical="center"/>
    </xf>
    <xf numFmtId="0" fontId="2" fillId="11" borderId="44" xfId="0" applyFont="1" applyFill="1" applyBorder="1" applyAlignment="1">
      <alignment wrapText="1"/>
    </xf>
    <xf numFmtId="0" fontId="10" fillId="11" borderId="40" xfId="0" applyFont="1" applyFill="1" applyBorder="1" applyAlignment="1">
      <alignment wrapText="1"/>
    </xf>
    <xf numFmtId="0" fontId="10" fillId="11" borderId="26" xfId="0" applyFont="1" applyFill="1" applyBorder="1" applyAlignment="1">
      <alignment wrapText="1"/>
    </xf>
    <xf numFmtId="0" fontId="10" fillId="11" borderId="28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40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28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2" fillId="11" borderId="44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1" fillId="11" borderId="0" xfId="0" applyFont="1" applyFill="1"/>
    <xf numFmtId="0" fontId="2" fillId="9" borderId="26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vertical="center"/>
    </xf>
    <xf numFmtId="0" fontId="10" fillId="11" borderId="16" xfId="0" applyFont="1" applyFill="1" applyBorder="1" applyAlignment="1">
      <alignment wrapText="1"/>
    </xf>
    <xf numFmtId="0" fontId="10" fillId="11" borderId="12" xfId="0" applyFont="1" applyFill="1" applyBorder="1" applyAlignment="1">
      <alignment wrapText="1"/>
    </xf>
    <xf numFmtId="0" fontId="10" fillId="11" borderId="13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2" fillId="11" borderId="46" xfId="0" applyFont="1" applyFill="1" applyBorder="1" applyAlignment="1">
      <alignment vertical="center"/>
    </xf>
    <xf numFmtId="0" fontId="10" fillId="11" borderId="41" xfId="0" applyFont="1" applyFill="1" applyBorder="1" applyAlignment="1">
      <alignment wrapText="1"/>
    </xf>
    <xf numFmtId="0" fontId="10" fillId="11" borderId="29" xfId="0" applyFont="1" applyFill="1" applyBorder="1" applyAlignment="1">
      <alignment wrapText="1"/>
    </xf>
    <xf numFmtId="0" fontId="10" fillId="11" borderId="12" xfId="0" applyFont="1" applyFill="1" applyBorder="1" applyAlignment="1">
      <alignment horizontal="center" vertical="center"/>
    </xf>
    <xf numFmtId="0" fontId="13" fillId="11" borderId="12" xfId="0" applyFont="1" applyFill="1" applyBorder="1" applyAlignment="1">
      <alignment horizontal="center" vertical="center"/>
    </xf>
    <xf numFmtId="0" fontId="2" fillId="11" borderId="46" xfId="0" applyFont="1" applyFill="1" applyBorder="1" applyAlignment="1">
      <alignment horizontal="center" vertical="center"/>
    </xf>
    <xf numFmtId="0" fontId="2" fillId="11" borderId="41" xfId="0" applyFont="1" applyFill="1" applyBorder="1" applyAlignment="1">
      <alignment horizontal="center" vertical="center"/>
    </xf>
    <xf numFmtId="0" fontId="2" fillId="11" borderId="29" xfId="0" applyFont="1" applyFill="1" applyBorder="1" applyAlignment="1">
      <alignment horizontal="center" vertical="center"/>
    </xf>
    <xf numFmtId="0" fontId="2" fillId="11" borderId="53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1" fillId="11" borderId="46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1" fillId="11" borderId="1" xfId="0" applyFont="1" applyFill="1" applyBorder="1"/>
    <xf numFmtId="0" fontId="2" fillId="10" borderId="0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2" fillId="10" borderId="0" xfId="0" applyFont="1" applyFill="1"/>
    <xf numFmtId="0" fontId="2" fillId="12" borderId="0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 vertical="center" wrapText="1"/>
    </xf>
    <xf numFmtId="0" fontId="2" fillId="12" borderId="33" xfId="0" applyFont="1" applyFill="1" applyBorder="1" applyAlignment="1">
      <alignment horizontal="center" vertical="center"/>
    </xf>
    <xf numFmtId="0" fontId="2" fillId="12" borderId="24" xfId="0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0" fontId="2" fillId="12" borderId="26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" fillId="12" borderId="26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2" borderId="29" xfId="0" applyFont="1" applyFill="1" applyBorder="1" applyAlignment="1">
      <alignment horizontal="center" vertical="center"/>
    </xf>
    <xf numFmtId="0" fontId="1" fillId="12" borderId="29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24" xfId="0" applyFont="1" applyFill="1" applyBorder="1" applyAlignment="1">
      <alignment horizontal="center" vertical="center"/>
    </xf>
    <xf numFmtId="0" fontId="1" fillId="12" borderId="16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justify" vertical="center"/>
    </xf>
    <xf numFmtId="0" fontId="2" fillId="12" borderId="12" xfId="0" applyFont="1" applyFill="1" applyBorder="1" applyAlignment="1">
      <alignment horizontal="justify" vertical="center"/>
    </xf>
    <xf numFmtId="0" fontId="2" fillId="12" borderId="40" xfId="0" applyFont="1" applyFill="1" applyBorder="1" applyAlignment="1">
      <alignment horizontal="justify" vertical="center" wrapText="1"/>
    </xf>
    <xf numFmtId="0" fontId="2" fillId="12" borderId="26" xfId="0" applyFont="1" applyFill="1" applyBorder="1" applyAlignment="1">
      <alignment horizontal="justify" vertical="center" wrapText="1"/>
    </xf>
    <xf numFmtId="0" fontId="4" fillId="12" borderId="12" xfId="0" applyFont="1" applyFill="1" applyBorder="1" applyAlignment="1">
      <alignment horizontal="center" vertical="center"/>
    </xf>
    <xf numFmtId="0" fontId="2" fillId="12" borderId="0" xfId="0" applyFont="1" applyFill="1"/>
    <xf numFmtId="0" fontId="19" fillId="12" borderId="0" xfId="0" applyFont="1" applyFill="1" applyAlignment="1"/>
    <xf numFmtId="0" fontId="18" fillId="12" borderId="0" xfId="0" applyFont="1" applyFill="1"/>
    <xf numFmtId="0" fontId="2" fillId="13" borderId="0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 vertical="center" wrapText="1"/>
    </xf>
    <xf numFmtId="0" fontId="2" fillId="13" borderId="33" xfId="0" applyFont="1" applyFill="1" applyBorder="1" applyAlignment="1">
      <alignment horizontal="center" vertical="center"/>
    </xf>
    <xf numFmtId="0" fontId="2" fillId="13" borderId="24" xfId="0" applyFont="1" applyFill="1" applyBorder="1" applyAlignment="1">
      <alignment horizontal="center" vertical="center"/>
    </xf>
    <xf numFmtId="0" fontId="1" fillId="13" borderId="13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3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 vertical="center"/>
    </xf>
    <xf numFmtId="0" fontId="1" fillId="13" borderId="26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8" fillId="13" borderId="12" xfId="0" applyFont="1" applyFill="1" applyBorder="1" applyAlignment="1">
      <alignment horizontal="center" vertical="center"/>
    </xf>
    <xf numFmtId="0" fontId="21" fillId="13" borderId="12" xfId="0" applyFont="1" applyFill="1" applyBorder="1" applyAlignment="1">
      <alignment horizontal="center" vertical="center"/>
    </xf>
    <xf numFmtId="0" fontId="2" fillId="13" borderId="29" xfId="0" applyFont="1" applyFill="1" applyBorder="1" applyAlignment="1">
      <alignment horizontal="center" vertical="center"/>
    </xf>
    <xf numFmtId="0" fontId="1" fillId="13" borderId="29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24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2" fillId="13" borderId="0" xfId="0" applyFont="1" applyFill="1"/>
    <xf numFmtId="0" fontId="19" fillId="13" borderId="0" xfId="0" applyFont="1" applyFill="1" applyAlignment="1"/>
    <xf numFmtId="0" fontId="18" fillId="13" borderId="0" xfId="0" applyFont="1" applyFill="1"/>
    <xf numFmtId="0" fontId="2" fillId="9" borderId="0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57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4" fillId="9" borderId="29" xfId="0" applyFont="1" applyFill="1" applyBorder="1" applyAlignment="1">
      <alignment horizontal="center" vertical="center"/>
    </xf>
    <xf numFmtId="0" fontId="1" fillId="9" borderId="29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2" fillId="9" borderId="0" xfId="0" applyFont="1" applyFill="1"/>
    <xf numFmtId="0" fontId="2" fillId="10" borderId="49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58" xfId="0" applyFont="1" applyFill="1" applyBorder="1" applyAlignment="1">
      <alignment horizontal="center" vertical="center"/>
    </xf>
    <xf numFmtId="0" fontId="2" fillId="10" borderId="32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vertical="center"/>
    </xf>
    <xf numFmtId="0" fontId="1" fillId="5" borderId="14" xfId="0" applyFont="1" applyFill="1" applyBorder="1"/>
    <xf numFmtId="0" fontId="1" fillId="0" borderId="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38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3" fillId="13" borderId="4" xfId="0" applyFont="1" applyFill="1" applyBorder="1" applyAlignment="1">
      <alignment horizontal="center" vertical="center" wrapText="1"/>
    </xf>
    <xf numFmtId="0" fontId="13" fillId="13" borderId="33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0" fontId="13" fillId="10" borderId="33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 wrapText="1"/>
    </xf>
    <xf numFmtId="0" fontId="13" fillId="9" borderId="33" xfId="0" applyFont="1" applyFill="1" applyBorder="1" applyAlignment="1">
      <alignment horizontal="center" vertical="center" wrapText="1"/>
    </xf>
    <xf numFmtId="0" fontId="13" fillId="12" borderId="4" xfId="0" applyFont="1" applyFill="1" applyBorder="1" applyAlignment="1">
      <alignment horizontal="center" vertical="center" wrapText="1"/>
    </xf>
    <xf numFmtId="0" fontId="13" fillId="12" borderId="33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8" fillId="0" borderId="0" xfId="0" applyFont="1" applyAlignment="1"/>
    <xf numFmtId="0" fontId="19" fillId="0" borderId="0" xfId="0" applyFont="1" applyAlignment="1"/>
    <xf numFmtId="0" fontId="13" fillId="3" borderId="11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7" fillId="4" borderId="15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44" xfId="0" applyFont="1" applyFill="1" applyBorder="1" applyAlignment="1"/>
    <xf numFmtId="0" fontId="7" fillId="4" borderId="8" xfId="0" applyFont="1" applyFill="1" applyBorder="1" applyAlignment="1"/>
    <xf numFmtId="0" fontId="7" fillId="4" borderId="4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/>
    </xf>
    <xf numFmtId="0" fontId="2" fillId="5" borderId="22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vertical="center"/>
    </xf>
    <xf numFmtId="0" fontId="5" fillId="5" borderId="22" xfId="0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0" fontId="3" fillId="6" borderId="35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6" borderId="51" xfId="0" applyNumberFormat="1" applyFont="1" applyFill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1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0" fontId="15" fillId="5" borderId="34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7;&#1059;&#1056;/YandexDisk/&#1059;&#1055;&#1044;%20&#1087;&#1086;%20&#1060;&#1043;&#1054;&#1057;%20&#1085;&#1086;&#1074;&#1086;&#1075;&#1086;%20&#1087;&#1086;&#1082;&#1086;&#1083;&#1077;&#1085;&#1080;&#1103;%202011/&#1054;&#1073;&#1097;&#1077;&#1086;&#1073;&#1088;&#1072;&#1079;&#1086;&#1074;&#1072;&#1090;&#1077;&#1083;&#1100;&#1085;&#1072;&#1103;/&#1059;&#1095;&#1077;&#1073;&#1085;&#1099;&#1077;%20&#1087;&#1083;&#1072;&#1085;&#1099;/&#1059;&#1095;.%20&#1087;&#1083;&#1072;&#1085;&#1099;%20&#1060;&#1047;%20273/&#1058;&#1077;&#1093;&#1085;&#1086;&#1083;&#1086;&#1075;&#1080;&#1103;%20&#1093;&#1083;&#1077;&#1073;&#1072;%202%20&#1082;&#1091;&#1088;&#1089;%20&#1082;&#1086;&#1088;&#1088;&#1077;&#1082;&#1090;&#1080;&#1088;&#1086;&#1074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График"/>
      <sheetName val="План"/>
      <sheetName val="Start"/>
    </sheetNames>
    <sheetDataSet>
      <sheetData sheetId="0" refreshError="1"/>
      <sheetData sheetId="1" refreshError="1"/>
      <sheetData sheetId="2" refreshError="1">
        <row r="96">
          <cell r="B96" t="str">
            <v xml:space="preserve">Учебная и производственная (по профилю специальности) практики </v>
          </cell>
        </row>
        <row r="97">
          <cell r="B97" t="str">
            <v>Учебная практика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3"/>
  <sheetViews>
    <sheetView tabSelected="1" topLeftCell="A73" workbookViewId="0">
      <selection activeCell="B77" sqref="B77"/>
    </sheetView>
  </sheetViews>
  <sheetFormatPr defaultColWidth="9.140625" defaultRowHeight="12" x14ac:dyDescent="0.2"/>
  <cols>
    <col min="1" max="1" width="9.5703125" style="4" customWidth="1"/>
    <col min="2" max="2" width="23.28515625" style="61" customWidth="1"/>
    <col min="3" max="3" width="2.85546875" style="110" customWidth="1"/>
    <col min="4" max="4" width="3.140625" style="110" customWidth="1"/>
    <col min="5" max="5" width="2.85546875" style="110" customWidth="1"/>
    <col min="6" max="6" width="3.42578125" style="110" customWidth="1"/>
    <col min="7" max="7" width="3" style="110" customWidth="1"/>
    <col min="8" max="8" width="2.85546875" style="110" customWidth="1"/>
    <col min="9" max="9" width="3.28515625" style="110" customWidth="1"/>
    <col min="10" max="10" width="3" style="63" customWidth="1"/>
    <col min="11" max="11" width="5.5703125" style="4" customWidth="1"/>
    <col min="12" max="12" width="4.85546875" style="4" customWidth="1"/>
    <col min="13" max="13" width="4.5703125" style="4" customWidth="1"/>
    <col min="14" max="14" width="5.140625" style="4" customWidth="1"/>
    <col min="15" max="16" width="4.42578125" style="4" customWidth="1"/>
    <col min="17" max="17" width="4.5703125" style="463" customWidth="1"/>
    <col min="18" max="18" width="4.28515625" style="463" customWidth="1"/>
    <col min="19" max="19" width="5.85546875" style="490" customWidth="1"/>
    <col min="20" max="20" width="6.42578125" style="490" customWidth="1"/>
    <col min="21" max="21" width="5.28515625" style="517" customWidth="1"/>
    <col min="22" max="22" width="5.7109375" style="517" customWidth="1"/>
    <col min="23" max="23" width="5.140625" style="432" customWidth="1"/>
    <col min="24" max="24" width="4.7109375" style="432" customWidth="1"/>
    <col min="25" max="25" width="4.28515625" style="4" customWidth="1"/>
    <col min="26" max="26" width="3.85546875" style="4" customWidth="1"/>
    <col min="27" max="27" width="5.28515625" style="4" customWidth="1"/>
    <col min="28" max="28" width="4.5703125" style="4" customWidth="1"/>
    <col min="29" max="29" width="5.28515625" style="4" customWidth="1"/>
    <col min="30" max="16384" width="9.140625" style="4"/>
  </cols>
  <sheetData>
    <row r="1" spans="1:30" x14ac:dyDescent="0.2">
      <c r="A1" s="2"/>
      <c r="B1" s="3"/>
      <c r="C1" s="64"/>
      <c r="D1" s="64"/>
      <c r="E1" s="64"/>
      <c r="F1" s="64"/>
      <c r="G1" s="64"/>
      <c r="H1" s="64"/>
      <c r="I1" s="64"/>
      <c r="J1" s="62"/>
      <c r="K1" s="2"/>
      <c r="L1" s="2"/>
      <c r="M1" s="2"/>
      <c r="N1" s="111"/>
      <c r="O1" s="2"/>
      <c r="P1" s="2"/>
      <c r="Q1" s="433"/>
      <c r="R1" s="433"/>
      <c r="S1" s="466"/>
      <c r="T1" s="466"/>
      <c r="U1" s="493"/>
      <c r="V1" s="493"/>
      <c r="W1" s="411"/>
      <c r="X1" s="411"/>
      <c r="Y1" s="111"/>
      <c r="Z1" s="111"/>
      <c r="AA1" s="2"/>
      <c r="AB1" s="2"/>
      <c r="AC1" s="2"/>
    </row>
    <row r="2" spans="1:30" x14ac:dyDescent="0.2">
      <c r="A2" s="529" t="s">
        <v>118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"/>
    </row>
    <row r="3" spans="1:30" ht="13.5" thickBot="1" x14ac:dyDescent="0.25">
      <c r="A3" s="530" t="s">
        <v>146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2"/>
    </row>
    <row r="4" spans="1:30" ht="24.75" customHeight="1" thickBot="1" x14ac:dyDescent="0.25">
      <c r="A4" s="531" t="s">
        <v>0</v>
      </c>
      <c r="B4" s="534" t="s">
        <v>145</v>
      </c>
      <c r="C4" s="548" t="s">
        <v>20</v>
      </c>
      <c r="D4" s="549"/>
      <c r="E4" s="549"/>
      <c r="F4" s="549"/>
      <c r="G4" s="549"/>
      <c r="H4" s="549"/>
      <c r="I4" s="549"/>
      <c r="J4" s="550"/>
      <c r="K4" s="537" t="s">
        <v>141</v>
      </c>
      <c r="L4" s="538"/>
      <c r="M4" s="538"/>
      <c r="N4" s="538"/>
      <c r="O4" s="538"/>
      <c r="P4" s="538"/>
      <c r="Q4" s="538" t="s">
        <v>140</v>
      </c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9"/>
      <c r="AC4" s="6"/>
    </row>
    <row r="5" spans="1:30" ht="21.75" customHeight="1" thickBot="1" x14ac:dyDescent="0.25">
      <c r="A5" s="532"/>
      <c r="B5" s="535"/>
      <c r="C5" s="549"/>
      <c r="D5" s="549"/>
      <c r="E5" s="549"/>
      <c r="F5" s="549"/>
      <c r="G5" s="549"/>
      <c r="H5" s="549"/>
      <c r="I5" s="549"/>
      <c r="J5" s="550"/>
      <c r="K5" s="540" t="s">
        <v>2</v>
      </c>
      <c r="L5" s="559" t="s">
        <v>142</v>
      </c>
      <c r="M5" s="543" t="s">
        <v>3</v>
      </c>
      <c r="N5" s="544"/>
      <c r="O5" s="544"/>
      <c r="P5" s="544"/>
      <c r="Q5" s="545" t="s">
        <v>1</v>
      </c>
      <c r="R5" s="545"/>
      <c r="S5" s="546" t="s">
        <v>5</v>
      </c>
      <c r="T5" s="546"/>
      <c r="U5" s="547" t="s">
        <v>6</v>
      </c>
      <c r="V5" s="547"/>
      <c r="W5" s="562" t="s">
        <v>7</v>
      </c>
      <c r="X5" s="562"/>
      <c r="Y5" s="562"/>
      <c r="Z5" s="562"/>
      <c r="AA5" s="562"/>
      <c r="AB5" s="563"/>
      <c r="AC5" s="7"/>
    </row>
    <row r="6" spans="1:30" x14ac:dyDescent="0.2">
      <c r="A6" s="532"/>
      <c r="B6" s="535"/>
      <c r="C6" s="549"/>
      <c r="D6" s="549"/>
      <c r="E6" s="549"/>
      <c r="F6" s="549"/>
      <c r="G6" s="549"/>
      <c r="H6" s="549"/>
      <c r="I6" s="549"/>
      <c r="J6" s="550"/>
      <c r="K6" s="541"/>
      <c r="L6" s="560"/>
      <c r="M6" s="540" t="s">
        <v>143</v>
      </c>
      <c r="N6" s="289"/>
      <c r="O6" s="555" t="s">
        <v>4</v>
      </c>
      <c r="P6" s="556"/>
      <c r="Q6" s="566" t="s">
        <v>92</v>
      </c>
      <c r="R6" s="566" t="s">
        <v>132</v>
      </c>
      <c r="S6" s="553" t="s">
        <v>106</v>
      </c>
      <c r="T6" s="553" t="s">
        <v>133</v>
      </c>
      <c r="U6" s="564" t="s">
        <v>93</v>
      </c>
      <c r="V6" s="564" t="s">
        <v>134</v>
      </c>
      <c r="W6" s="557" t="s">
        <v>94</v>
      </c>
      <c r="X6" s="568" t="s">
        <v>179</v>
      </c>
      <c r="Y6" s="569"/>
      <c r="Z6" s="570"/>
      <c r="AA6" s="574" t="s">
        <v>167</v>
      </c>
      <c r="AB6" s="570"/>
      <c r="AC6" s="8"/>
    </row>
    <row r="7" spans="1:30" ht="97.5" customHeight="1" thickBot="1" x14ac:dyDescent="0.25">
      <c r="A7" s="533"/>
      <c r="B7" s="536"/>
      <c r="C7" s="551"/>
      <c r="D7" s="551"/>
      <c r="E7" s="551"/>
      <c r="F7" s="551"/>
      <c r="G7" s="551"/>
      <c r="H7" s="551"/>
      <c r="I7" s="551"/>
      <c r="J7" s="552"/>
      <c r="K7" s="542"/>
      <c r="L7" s="561"/>
      <c r="M7" s="542"/>
      <c r="N7" s="290" t="s">
        <v>144</v>
      </c>
      <c r="O7" s="287" t="s">
        <v>86</v>
      </c>
      <c r="P7" s="193" t="s">
        <v>139</v>
      </c>
      <c r="Q7" s="567"/>
      <c r="R7" s="567"/>
      <c r="S7" s="554"/>
      <c r="T7" s="554"/>
      <c r="U7" s="565"/>
      <c r="V7" s="565"/>
      <c r="W7" s="558"/>
      <c r="X7" s="571"/>
      <c r="Y7" s="572"/>
      <c r="Z7" s="573"/>
      <c r="AA7" s="575"/>
      <c r="AB7" s="573"/>
      <c r="AC7" s="8"/>
    </row>
    <row r="8" spans="1:30" ht="12.75" thickBot="1" x14ac:dyDescent="0.25">
      <c r="A8" s="194"/>
      <c r="B8" s="195"/>
      <c r="C8" s="196" t="s">
        <v>107</v>
      </c>
      <c r="D8" s="197" t="s">
        <v>108</v>
      </c>
      <c r="E8" s="197" t="s">
        <v>109</v>
      </c>
      <c r="F8" s="197" t="s">
        <v>110</v>
      </c>
      <c r="G8" s="197" t="s">
        <v>111</v>
      </c>
      <c r="H8" s="197" t="s">
        <v>112</v>
      </c>
      <c r="I8" s="197" t="s">
        <v>113</v>
      </c>
      <c r="J8" s="198" t="s">
        <v>114</v>
      </c>
      <c r="K8" s="272"/>
      <c r="L8" s="275"/>
      <c r="M8" s="275"/>
      <c r="N8" s="291"/>
      <c r="O8" s="288"/>
      <c r="P8" s="191"/>
      <c r="Q8" s="434">
        <f t="shared" ref="Q8:X8" si="0">SUM(Q11+Q30+Q35+Q40+Q49+Q83)</f>
        <v>612</v>
      </c>
      <c r="R8" s="434">
        <f t="shared" si="0"/>
        <v>879</v>
      </c>
      <c r="S8" s="467">
        <f t="shared" si="0"/>
        <v>612</v>
      </c>
      <c r="T8" s="467">
        <f t="shared" si="0"/>
        <v>849</v>
      </c>
      <c r="U8" s="494">
        <f t="shared" si="0"/>
        <v>612</v>
      </c>
      <c r="V8" s="494">
        <f t="shared" si="0"/>
        <v>900</v>
      </c>
      <c r="W8" s="412">
        <f t="shared" si="0"/>
        <v>612</v>
      </c>
      <c r="X8" s="412">
        <f t="shared" si="0"/>
        <v>504</v>
      </c>
      <c r="Y8" s="192">
        <f>Y84</f>
        <v>144</v>
      </c>
      <c r="Z8" s="241">
        <f>Z85</f>
        <v>216</v>
      </c>
      <c r="AA8" s="183">
        <f>Q8+R8+S8+T8+U8+V8+W8+X8+Y8+Z8</f>
        <v>5940</v>
      </c>
      <c r="AB8" s="245">
        <f>SUM(AB30+AB35+AB39)</f>
        <v>900</v>
      </c>
      <c r="AC8" s="8"/>
    </row>
    <row r="9" spans="1:30" ht="12.75" thickBot="1" x14ac:dyDescent="0.25">
      <c r="A9" s="9">
        <v>1</v>
      </c>
      <c r="B9" s="10">
        <v>2</v>
      </c>
      <c r="C9" s="65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  <c r="I9" s="66">
        <v>9</v>
      </c>
      <c r="J9" s="67">
        <v>10</v>
      </c>
      <c r="K9" s="253">
        <v>11</v>
      </c>
      <c r="L9" s="263">
        <v>12</v>
      </c>
      <c r="M9" s="263">
        <v>13</v>
      </c>
      <c r="N9" s="263"/>
      <c r="O9" s="11">
        <v>14</v>
      </c>
      <c r="P9" s="12">
        <v>15</v>
      </c>
      <c r="Q9" s="435">
        <v>16</v>
      </c>
      <c r="R9" s="435">
        <v>17</v>
      </c>
      <c r="S9" s="468">
        <v>18</v>
      </c>
      <c r="T9" s="468">
        <v>19</v>
      </c>
      <c r="U9" s="495">
        <v>20</v>
      </c>
      <c r="V9" s="495">
        <v>21</v>
      </c>
      <c r="W9" s="413">
        <v>22</v>
      </c>
      <c r="X9" s="413">
        <v>23</v>
      </c>
      <c r="Y9" s="12"/>
      <c r="Z9" s="9"/>
      <c r="AA9" s="263">
        <v>24</v>
      </c>
      <c r="AB9" s="246"/>
      <c r="AC9" s="7"/>
    </row>
    <row r="10" spans="1:30" ht="12.75" thickBot="1" x14ac:dyDescent="0.25">
      <c r="A10" s="13"/>
      <c r="B10" s="14"/>
      <c r="C10" s="68"/>
      <c r="D10" s="69"/>
      <c r="E10" s="69"/>
      <c r="F10" s="69"/>
      <c r="G10" s="69"/>
      <c r="H10" s="69"/>
      <c r="I10" s="69"/>
      <c r="J10" s="70"/>
      <c r="K10" s="252">
        <f>SUM(M10+L10)</f>
        <v>8154</v>
      </c>
      <c r="L10" s="180">
        <f>SUM(L11+L30+L35+L39)</f>
        <v>2214</v>
      </c>
      <c r="M10" s="180">
        <f>SUM(M11+M30+M35+M40+M50+M83+M88+M91+M95)</f>
        <v>5940</v>
      </c>
      <c r="N10" s="180">
        <f>SUM(N11+N30+N35+N39)</f>
        <v>3236</v>
      </c>
      <c r="O10" s="15">
        <f>SUM(O11+O30+O35+O39)</f>
        <v>2092</v>
      </c>
      <c r="P10" s="16"/>
      <c r="Q10" s="436"/>
      <c r="R10" s="436"/>
      <c r="S10" s="469"/>
      <c r="T10" s="469"/>
      <c r="U10" s="496"/>
      <c r="V10" s="496"/>
      <c r="W10" s="414"/>
      <c r="X10" s="414"/>
      <c r="Y10" s="16"/>
      <c r="Z10" s="13"/>
      <c r="AA10" s="180"/>
      <c r="AB10" s="246"/>
      <c r="AC10" s="7"/>
      <c r="AD10" s="4">
        <f>SUM(K11+K30+K35+K40+K49+M83+M91+M95)</f>
        <v>8154</v>
      </c>
    </row>
    <row r="11" spans="1:30" s="159" customFormat="1" ht="25.5" customHeight="1" thickBot="1" x14ac:dyDescent="0.25">
      <c r="A11" s="156"/>
      <c r="B11" s="160" t="s">
        <v>119</v>
      </c>
      <c r="C11" s="157"/>
      <c r="D11" s="158"/>
      <c r="E11" s="158"/>
      <c r="F11" s="158"/>
      <c r="G11" s="158"/>
      <c r="H11" s="158"/>
      <c r="I11" s="158"/>
      <c r="J11" s="140"/>
      <c r="K11" s="155">
        <f>SUM(K12+K25)</f>
        <v>2106</v>
      </c>
      <c r="L11" s="155">
        <f t="shared" ref="L11:AA11" si="1">SUM(L12+L25)</f>
        <v>702</v>
      </c>
      <c r="M11" s="155">
        <f t="shared" si="1"/>
        <v>1404</v>
      </c>
      <c r="N11" s="155">
        <f t="shared" si="1"/>
        <v>735</v>
      </c>
      <c r="O11" s="155">
        <f t="shared" si="1"/>
        <v>669</v>
      </c>
      <c r="P11" s="155">
        <f t="shared" si="1"/>
        <v>0</v>
      </c>
      <c r="Q11" s="437">
        <f t="shared" si="1"/>
        <v>499</v>
      </c>
      <c r="R11" s="437">
        <f t="shared" si="1"/>
        <v>525</v>
      </c>
      <c r="S11" s="470">
        <f t="shared" si="1"/>
        <v>168</v>
      </c>
      <c r="T11" s="470">
        <f t="shared" si="1"/>
        <v>173</v>
      </c>
      <c r="U11" s="497">
        <f t="shared" si="1"/>
        <v>39</v>
      </c>
      <c r="V11" s="497">
        <f t="shared" si="1"/>
        <v>0</v>
      </c>
      <c r="W11" s="415">
        <f t="shared" si="1"/>
        <v>0</v>
      </c>
      <c r="X11" s="415">
        <f t="shared" si="1"/>
        <v>0</v>
      </c>
      <c r="Y11" s="155">
        <f t="shared" si="1"/>
        <v>0</v>
      </c>
      <c r="Z11" s="155">
        <f t="shared" si="1"/>
        <v>0</v>
      </c>
      <c r="AA11" s="155">
        <f t="shared" si="1"/>
        <v>1404</v>
      </c>
      <c r="AB11" s="247"/>
      <c r="AC11" s="142">
        <f>SUM(Q11:X11)</f>
        <v>1404</v>
      </c>
    </row>
    <row r="12" spans="1:30" ht="25.5" customHeight="1" thickBot="1" x14ac:dyDescent="0.25">
      <c r="A12" s="225" t="s">
        <v>162</v>
      </c>
      <c r="B12" s="18" t="s">
        <v>168</v>
      </c>
      <c r="C12" s="71"/>
      <c r="D12" s="72"/>
      <c r="E12" s="72"/>
      <c r="F12" s="72"/>
      <c r="G12" s="72"/>
      <c r="H12" s="72"/>
      <c r="I12" s="72"/>
      <c r="J12" s="73"/>
      <c r="K12" s="170">
        <f t="shared" ref="K12:L12" si="2">SUM(K13:K24)</f>
        <v>1424</v>
      </c>
      <c r="L12" s="170">
        <f t="shared" si="2"/>
        <v>475</v>
      </c>
      <c r="M12" s="170">
        <f>SUM(M13:M24)</f>
        <v>949</v>
      </c>
      <c r="N12" s="170">
        <f t="shared" ref="N12:AA12" si="3">SUM(N13:N24)</f>
        <v>543</v>
      </c>
      <c r="O12" s="170">
        <f t="shared" si="3"/>
        <v>406</v>
      </c>
      <c r="P12" s="170">
        <f t="shared" si="3"/>
        <v>0</v>
      </c>
      <c r="Q12" s="438">
        <f t="shared" si="3"/>
        <v>363</v>
      </c>
      <c r="R12" s="438">
        <f t="shared" si="3"/>
        <v>381</v>
      </c>
      <c r="S12" s="471">
        <f t="shared" si="3"/>
        <v>66</v>
      </c>
      <c r="T12" s="471">
        <f t="shared" si="3"/>
        <v>100</v>
      </c>
      <c r="U12" s="498">
        <f t="shared" si="3"/>
        <v>39</v>
      </c>
      <c r="V12" s="498">
        <f t="shared" si="3"/>
        <v>0</v>
      </c>
      <c r="W12" s="416">
        <f t="shared" si="3"/>
        <v>0</v>
      </c>
      <c r="X12" s="416">
        <f t="shared" si="3"/>
        <v>0</v>
      </c>
      <c r="Y12" s="170">
        <f t="shared" si="3"/>
        <v>0</v>
      </c>
      <c r="Z12" s="170">
        <f t="shared" si="3"/>
        <v>0</v>
      </c>
      <c r="AA12" s="170">
        <f t="shared" si="3"/>
        <v>949</v>
      </c>
      <c r="AB12" s="248"/>
      <c r="AC12" s="17"/>
    </row>
    <row r="13" spans="1:30" ht="22.5" x14ac:dyDescent="0.2">
      <c r="A13" s="19" t="s">
        <v>149</v>
      </c>
      <c r="B13" s="20" t="s">
        <v>101</v>
      </c>
      <c r="C13" s="74" t="s">
        <v>38</v>
      </c>
      <c r="D13" s="75"/>
      <c r="E13" s="75"/>
      <c r="F13" s="75" t="s">
        <v>8</v>
      </c>
      <c r="G13" s="75"/>
      <c r="H13" s="75"/>
      <c r="I13" s="75"/>
      <c r="J13" s="76"/>
      <c r="K13" s="340">
        <f t="shared" ref="K13:K19" si="4">L13+M13</f>
        <v>117</v>
      </c>
      <c r="L13" s="171">
        <v>39</v>
      </c>
      <c r="M13" s="171">
        <v>78</v>
      </c>
      <c r="N13" s="171">
        <f t="shared" ref="N13:N75" si="5">M13-O13</f>
        <v>40</v>
      </c>
      <c r="O13" s="21">
        <v>38</v>
      </c>
      <c r="P13" s="22">
        <v>0</v>
      </c>
      <c r="Q13" s="439">
        <v>34</v>
      </c>
      <c r="R13" s="439">
        <v>15</v>
      </c>
      <c r="S13" s="472">
        <v>15</v>
      </c>
      <c r="T13" s="472">
        <v>14</v>
      </c>
      <c r="U13" s="499">
        <v>0</v>
      </c>
      <c r="V13" s="499">
        <v>0</v>
      </c>
      <c r="W13" s="417">
        <v>0</v>
      </c>
      <c r="X13" s="417">
        <v>0</v>
      </c>
      <c r="Y13" s="22"/>
      <c r="Z13" s="186"/>
      <c r="AA13" s="264">
        <f t="shared" ref="AA13:AA18" si="6">SUM(Q13:X13)</f>
        <v>78</v>
      </c>
      <c r="AB13" s="249"/>
      <c r="AC13" s="7"/>
    </row>
    <row r="14" spans="1:30" x14ac:dyDescent="0.2">
      <c r="A14" s="23" t="s">
        <v>150</v>
      </c>
      <c r="B14" s="24" t="s">
        <v>82</v>
      </c>
      <c r="C14" s="77"/>
      <c r="D14" s="78"/>
      <c r="E14" s="78"/>
      <c r="F14" s="78" t="s">
        <v>38</v>
      </c>
      <c r="G14" s="78"/>
      <c r="H14" s="78"/>
      <c r="I14" s="78"/>
      <c r="J14" s="79"/>
      <c r="K14" s="341">
        <f t="shared" si="4"/>
        <v>176</v>
      </c>
      <c r="L14" s="173">
        <v>59</v>
      </c>
      <c r="M14" s="173">
        <v>117</v>
      </c>
      <c r="N14" s="279">
        <f t="shared" si="5"/>
        <v>59</v>
      </c>
      <c r="O14" s="357">
        <v>58</v>
      </c>
      <c r="P14" s="30"/>
      <c r="Q14" s="440">
        <v>34</v>
      </c>
      <c r="R14" s="440">
        <v>24</v>
      </c>
      <c r="S14" s="473">
        <v>19</v>
      </c>
      <c r="T14" s="473">
        <v>40</v>
      </c>
      <c r="U14" s="500"/>
      <c r="V14" s="500"/>
      <c r="W14" s="418"/>
      <c r="X14" s="419"/>
      <c r="Y14" s="167"/>
      <c r="Z14" s="187"/>
      <c r="AA14" s="184">
        <f t="shared" si="6"/>
        <v>117</v>
      </c>
      <c r="AB14" s="201"/>
      <c r="AC14" s="7"/>
    </row>
    <row r="15" spans="1:30" ht="22.5" customHeight="1" x14ac:dyDescent="0.2">
      <c r="A15" s="27" t="s">
        <v>151</v>
      </c>
      <c r="B15" s="28" t="s">
        <v>26</v>
      </c>
      <c r="C15" s="80"/>
      <c r="D15" s="81"/>
      <c r="E15" s="81"/>
      <c r="F15" s="81" t="s">
        <v>38</v>
      </c>
      <c r="G15" s="81"/>
      <c r="H15" s="81"/>
      <c r="I15" s="81"/>
      <c r="J15" s="82"/>
      <c r="K15" s="342">
        <f t="shared" si="4"/>
        <v>176</v>
      </c>
      <c r="L15" s="172">
        <v>59</v>
      </c>
      <c r="M15" s="172">
        <v>117</v>
      </c>
      <c r="N15" s="171">
        <f t="shared" si="5"/>
        <v>69</v>
      </c>
      <c r="O15" s="25">
        <v>48</v>
      </c>
      <c r="P15" s="167">
        <v>0</v>
      </c>
      <c r="Q15" s="441">
        <v>34</v>
      </c>
      <c r="R15" s="441">
        <v>44</v>
      </c>
      <c r="S15" s="474">
        <v>17</v>
      </c>
      <c r="T15" s="475">
        <v>22</v>
      </c>
      <c r="U15" s="501">
        <v>0</v>
      </c>
      <c r="V15" s="502">
        <v>0</v>
      </c>
      <c r="W15" s="518">
        <v>0</v>
      </c>
      <c r="X15" s="519">
        <v>0</v>
      </c>
      <c r="Y15" s="29"/>
      <c r="Z15" s="188"/>
      <c r="AA15" s="265">
        <f t="shared" si="6"/>
        <v>117</v>
      </c>
      <c r="AB15" s="250"/>
      <c r="AC15" s="7"/>
    </row>
    <row r="16" spans="1:30" x14ac:dyDescent="0.2">
      <c r="A16" s="226" t="s">
        <v>152</v>
      </c>
      <c r="B16" s="31" t="s">
        <v>24</v>
      </c>
      <c r="C16" s="77"/>
      <c r="D16" s="78" t="s">
        <v>38</v>
      </c>
      <c r="E16" s="78"/>
      <c r="F16" s="78"/>
      <c r="G16" s="78"/>
      <c r="H16" s="78"/>
      <c r="I16" s="78"/>
      <c r="J16" s="79"/>
      <c r="K16" s="341">
        <f t="shared" si="4"/>
        <v>176</v>
      </c>
      <c r="L16" s="171">
        <v>59</v>
      </c>
      <c r="M16" s="171">
        <v>117</v>
      </c>
      <c r="N16" s="171">
        <f t="shared" si="5"/>
        <v>81</v>
      </c>
      <c r="O16" s="21">
        <v>36</v>
      </c>
      <c r="P16" s="22">
        <v>0</v>
      </c>
      <c r="Q16" s="439">
        <v>69</v>
      </c>
      <c r="R16" s="439">
        <v>48</v>
      </c>
      <c r="S16" s="472">
        <v>0</v>
      </c>
      <c r="T16" s="472">
        <v>0</v>
      </c>
      <c r="U16" s="499">
        <v>0</v>
      </c>
      <c r="V16" s="499">
        <v>0</v>
      </c>
      <c r="W16" s="417">
        <v>0</v>
      </c>
      <c r="X16" s="419">
        <v>0</v>
      </c>
      <c r="Y16" s="167"/>
      <c r="Z16" s="187"/>
      <c r="AA16" s="184">
        <f t="shared" si="6"/>
        <v>117</v>
      </c>
      <c r="AB16" s="201"/>
      <c r="AC16" s="7"/>
    </row>
    <row r="17" spans="1:33" ht="19.149999999999999" customHeight="1" x14ac:dyDescent="0.2">
      <c r="A17" s="226" t="s">
        <v>153</v>
      </c>
      <c r="B17" s="31" t="s">
        <v>28</v>
      </c>
      <c r="C17" s="77"/>
      <c r="D17" s="78"/>
      <c r="E17" s="78"/>
      <c r="F17" s="78" t="s">
        <v>38</v>
      </c>
      <c r="G17" s="78"/>
      <c r="H17" s="78"/>
      <c r="I17" s="78"/>
      <c r="J17" s="79"/>
      <c r="K17" s="341">
        <f t="shared" si="4"/>
        <v>175</v>
      </c>
      <c r="L17" s="276">
        <v>58</v>
      </c>
      <c r="M17" s="172">
        <v>117</v>
      </c>
      <c r="N17" s="171">
        <f t="shared" si="5"/>
        <v>15</v>
      </c>
      <c r="O17" s="25">
        <v>102</v>
      </c>
      <c r="P17" s="26">
        <v>0</v>
      </c>
      <c r="Q17" s="441">
        <v>34</v>
      </c>
      <c r="R17" s="441">
        <v>44</v>
      </c>
      <c r="S17" s="475">
        <v>15</v>
      </c>
      <c r="T17" s="475">
        <v>24</v>
      </c>
      <c r="U17" s="501">
        <v>0</v>
      </c>
      <c r="V17" s="501">
        <v>0</v>
      </c>
      <c r="W17" s="419">
        <v>0</v>
      </c>
      <c r="X17" s="419">
        <v>0</v>
      </c>
      <c r="Y17" s="167"/>
      <c r="Z17" s="187"/>
      <c r="AA17" s="184">
        <f t="shared" si="6"/>
        <v>117</v>
      </c>
      <c r="AB17" s="201"/>
      <c r="AC17" s="7"/>
    </row>
    <row r="18" spans="1:33" ht="25.5" customHeight="1" x14ac:dyDescent="0.2">
      <c r="A18" s="226" t="s">
        <v>154</v>
      </c>
      <c r="B18" s="31" t="s">
        <v>85</v>
      </c>
      <c r="C18" s="77"/>
      <c r="D18" s="78" t="s">
        <v>38</v>
      </c>
      <c r="E18" s="78"/>
      <c r="F18" s="78"/>
      <c r="G18" s="78"/>
      <c r="H18" s="78"/>
      <c r="I18" s="78"/>
      <c r="J18" s="79"/>
      <c r="K18" s="341">
        <f t="shared" si="4"/>
        <v>105</v>
      </c>
      <c r="L18" s="172">
        <v>35</v>
      </c>
      <c r="M18" s="172">
        <v>70</v>
      </c>
      <c r="N18" s="171">
        <f t="shared" si="5"/>
        <v>50</v>
      </c>
      <c r="O18" s="25">
        <v>20</v>
      </c>
      <c r="P18" s="26">
        <v>0</v>
      </c>
      <c r="Q18" s="441">
        <v>33</v>
      </c>
      <c r="R18" s="441">
        <v>37</v>
      </c>
      <c r="S18" s="475">
        <v>0</v>
      </c>
      <c r="T18" s="475">
        <v>0</v>
      </c>
      <c r="U18" s="501">
        <v>0</v>
      </c>
      <c r="V18" s="501">
        <v>0</v>
      </c>
      <c r="W18" s="419">
        <v>0</v>
      </c>
      <c r="X18" s="419">
        <v>0</v>
      </c>
      <c r="Y18" s="167"/>
      <c r="Z18" s="187"/>
      <c r="AA18" s="184">
        <f t="shared" si="6"/>
        <v>70</v>
      </c>
      <c r="AB18" s="201"/>
      <c r="AC18" s="7"/>
    </row>
    <row r="19" spans="1:33" x14ac:dyDescent="0.2">
      <c r="A19" s="344" t="s">
        <v>155</v>
      </c>
      <c r="B19" s="359" t="s">
        <v>116</v>
      </c>
      <c r="C19" s="77"/>
      <c r="D19" s="78"/>
      <c r="E19" s="78"/>
      <c r="F19" s="78"/>
      <c r="G19" s="78" t="s">
        <v>38</v>
      </c>
      <c r="H19" s="78"/>
      <c r="I19" s="78"/>
      <c r="J19" s="79"/>
      <c r="K19" s="342">
        <f t="shared" si="4"/>
        <v>58</v>
      </c>
      <c r="L19" s="173">
        <v>19</v>
      </c>
      <c r="M19" s="173">
        <v>39</v>
      </c>
      <c r="N19" s="180">
        <f t="shared" si="5"/>
        <v>34</v>
      </c>
      <c r="O19" s="200">
        <v>5</v>
      </c>
      <c r="P19" s="167"/>
      <c r="Q19" s="441"/>
      <c r="R19" s="441"/>
      <c r="S19" s="475"/>
      <c r="T19" s="475"/>
      <c r="U19" s="501">
        <v>39</v>
      </c>
      <c r="V19" s="501"/>
      <c r="W19" s="419"/>
      <c r="X19" s="419"/>
      <c r="Y19" s="167"/>
      <c r="Z19" s="187"/>
      <c r="AA19" s="184">
        <f t="shared" ref="AA19" si="7">SUM(Q19:X19)</f>
        <v>39</v>
      </c>
      <c r="AB19" s="201"/>
      <c r="AC19" s="7"/>
      <c r="AG19" s="4" t="s">
        <v>117</v>
      </c>
    </row>
    <row r="20" spans="1:33" ht="18" customHeight="1" thickBot="1" x14ac:dyDescent="0.25">
      <c r="A20" s="226" t="s">
        <v>156</v>
      </c>
      <c r="B20" s="32" t="s">
        <v>83</v>
      </c>
      <c r="C20" s="74"/>
      <c r="D20" s="75" t="s">
        <v>38</v>
      </c>
      <c r="E20" s="75"/>
      <c r="F20" s="75"/>
      <c r="G20" s="75"/>
      <c r="H20" s="75"/>
      <c r="I20" s="75"/>
      <c r="J20" s="76"/>
      <c r="K20" s="265">
        <f t="shared" ref="K20:K24" si="8">SUM(L20+M20)</f>
        <v>117</v>
      </c>
      <c r="L20" s="172">
        <v>39</v>
      </c>
      <c r="M20" s="172">
        <v>78</v>
      </c>
      <c r="N20" s="172">
        <f t="shared" si="5"/>
        <v>60</v>
      </c>
      <c r="O20" s="21">
        <v>18</v>
      </c>
      <c r="P20" s="22">
        <v>0</v>
      </c>
      <c r="Q20" s="439">
        <v>48</v>
      </c>
      <c r="R20" s="439">
        <v>30</v>
      </c>
      <c r="S20" s="472">
        <v>0</v>
      </c>
      <c r="T20" s="472">
        <v>0</v>
      </c>
      <c r="U20" s="499">
        <v>0</v>
      </c>
      <c r="V20" s="499">
        <v>0</v>
      </c>
      <c r="W20" s="417">
        <v>0</v>
      </c>
      <c r="X20" s="417">
        <v>0</v>
      </c>
      <c r="Y20" s="22"/>
      <c r="Z20" s="186"/>
      <c r="AA20" s="264">
        <f>SUM(Q20:X20)</f>
        <v>78</v>
      </c>
      <c r="AB20" s="251"/>
      <c r="AC20" s="7"/>
      <c r="AE20" s="199"/>
    </row>
    <row r="21" spans="1:33" x14ac:dyDescent="0.2">
      <c r="A21" s="226" t="s">
        <v>170</v>
      </c>
      <c r="B21" s="31" t="s">
        <v>98</v>
      </c>
      <c r="C21" s="77"/>
      <c r="D21" s="78" t="s">
        <v>38</v>
      </c>
      <c r="E21" s="78"/>
      <c r="F21" s="78"/>
      <c r="G21" s="78"/>
      <c r="H21" s="78"/>
      <c r="I21" s="78"/>
      <c r="J21" s="79"/>
      <c r="K21" s="184">
        <f t="shared" si="8"/>
        <v>162</v>
      </c>
      <c r="L21" s="172">
        <v>54</v>
      </c>
      <c r="M21" s="172">
        <v>108</v>
      </c>
      <c r="N21" s="171">
        <f t="shared" si="5"/>
        <v>68</v>
      </c>
      <c r="O21" s="25">
        <v>40</v>
      </c>
      <c r="P21" s="26">
        <v>0</v>
      </c>
      <c r="Q21" s="441">
        <v>60</v>
      </c>
      <c r="R21" s="441">
        <v>48</v>
      </c>
      <c r="S21" s="475">
        <v>0</v>
      </c>
      <c r="T21" s="475">
        <v>0</v>
      </c>
      <c r="U21" s="501">
        <v>0</v>
      </c>
      <c r="V21" s="501">
        <v>0</v>
      </c>
      <c r="W21" s="419">
        <v>0</v>
      </c>
      <c r="X21" s="419">
        <v>0</v>
      </c>
      <c r="Y21" s="167"/>
      <c r="Z21" s="187"/>
      <c r="AA21" s="184">
        <f>SUM(Q21:X21)</f>
        <v>108</v>
      </c>
      <c r="AB21" s="201"/>
      <c r="AC21" s="7"/>
    </row>
    <row r="22" spans="1:33" x14ac:dyDescent="0.2">
      <c r="A22" s="226" t="s">
        <v>157</v>
      </c>
      <c r="B22" s="168" t="s">
        <v>84</v>
      </c>
      <c r="C22" s="77"/>
      <c r="D22" s="78" t="s">
        <v>38</v>
      </c>
      <c r="E22" s="78"/>
      <c r="F22" s="78"/>
      <c r="G22" s="78"/>
      <c r="H22" s="78"/>
      <c r="I22" s="78"/>
      <c r="J22" s="79"/>
      <c r="K22" s="184">
        <f t="shared" si="8"/>
        <v>54</v>
      </c>
      <c r="L22" s="172">
        <v>18</v>
      </c>
      <c r="M22" s="172">
        <v>36</v>
      </c>
      <c r="N22" s="171">
        <f t="shared" si="5"/>
        <v>21</v>
      </c>
      <c r="O22" s="25">
        <v>15</v>
      </c>
      <c r="P22" s="26">
        <v>0</v>
      </c>
      <c r="Q22" s="441">
        <v>17</v>
      </c>
      <c r="R22" s="441">
        <v>19</v>
      </c>
      <c r="S22" s="475">
        <v>0</v>
      </c>
      <c r="T22" s="475">
        <v>0</v>
      </c>
      <c r="U22" s="501">
        <v>0</v>
      </c>
      <c r="V22" s="501">
        <v>0</v>
      </c>
      <c r="W22" s="419">
        <v>0</v>
      </c>
      <c r="X22" s="419">
        <v>0</v>
      </c>
      <c r="Y22" s="167"/>
      <c r="Z22" s="187"/>
      <c r="AA22" s="184">
        <f>SUM(Q22:X22)</f>
        <v>36</v>
      </c>
      <c r="AB22" s="201"/>
      <c r="AC22" s="7"/>
    </row>
    <row r="23" spans="1:33" x14ac:dyDescent="0.2">
      <c r="A23" s="226" t="s">
        <v>158</v>
      </c>
      <c r="B23" s="168" t="s">
        <v>95</v>
      </c>
      <c r="C23" s="77"/>
      <c r="D23" s="78" t="s">
        <v>38</v>
      </c>
      <c r="E23" s="78"/>
      <c r="F23" s="78"/>
      <c r="G23" s="78"/>
      <c r="H23" s="78"/>
      <c r="I23" s="78"/>
      <c r="J23" s="79"/>
      <c r="K23" s="184">
        <f t="shared" si="8"/>
        <v>54</v>
      </c>
      <c r="L23" s="172">
        <v>18</v>
      </c>
      <c r="M23" s="172">
        <v>36</v>
      </c>
      <c r="N23" s="171">
        <f t="shared" si="5"/>
        <v>18</v>
      </c>
      <c r="O23" s="25">
        <v>18</v>
      </c>
      <c r="P23" s="26"/>
      <c r="Q23" s="441"/>
      <c r="R23" s="441">
        <v>36</v>
      </c>
      <c r="S23" s="475"/>
      <c r="T23" s="475"/>
      <c r="U23" s="501"/>
      <c r="V23" s="501"/>
      <c r="W23" s="419"/>
      <c r="X23" s="419"/>
      <c r="Y23" s="167"/>
      <c r="Z23" s="187"/>
      <c r="AA23" s="184">
        <f>SUM(Q23:X23)</f>
        <v>36</v>
      </c>
      <c r="AB23" s="201"/>
      <c r="AC23" s="7"/>
    </row>
    <row r="24" spans="1:33" ht="15.75" customHeight="1" thickBot="1" x14ac:dyDescent="0.25">
      <c r="A24" s="227" t="s">
        <v>159</v>
      </c>
      <c r="B24" s="229" t="s">
        <v>96</v>
      </c>
      <c r="C24" s="80"/>
      <c r="D24" s="81" t="s">
        <v>38</v>
      </c>
      <c r="E24" s="81"/>
      <c r="F24" s="81"/>
      <c r="G24" s="81"/>
      <c r="H24" s="81"/>
      <c r="I24" s="81"/>
      <c r="J24" s="82"/>
      <c r="K24" s="182">
        <f t="shared" si="8"/>
        <v>54</v>
      </c>
      <c r="L24" s="173">
        <v>18</v>
      </c>
      <c r="M24" s="173">
        <v>36</v>
      </c>
      <c r="N24" s="173">
        <f t="shared" si="5"/>
        <v>28</v>
      </c>
      <c r="O24" s="29">
        <v>8</v>
      </c>
      <c r="P24" s="30"/>
      <c r="Q24" s="440"/>
      <c r="R24" s="442">
        <v>36</v>
      </c>
      <c r="S24" s="473"/>
      <c r="T24" s="473"/>
      <c r="U24" s="500"/>
      <c r="V24" s="500"/>
      <c r="W24" s="418"/>
      <c r="X24" s="418"/>
      <c r="Y24" s="30"/>
      <c r="Z24" s="188"/>
      <c r="AA24" s="265">
        <f>SUM(Q24:X24)</f>
        <v>36</v>
      </c>
      <c r="AB24" s="250"/>
      <c r="AC24" s="7"/>
    </row>
    <row r="25" spans="1:33" ht="24.6" customHeight="1" thickBot="1" x14ac:dyDescent="0.25">
      <c r="A25" s="308" t="s">
        <v>163</v>
      </c>
      <c r="B25" s="299"/>
      <c r="C25" s="300"/>
      <c r="D25" s="301"/>
      <c r="E25" s="301"/>
      <c r="F25" s="301"/>
      <c r="G25" s="301"/>
      <c r="H25" s="301"/>
      <c r="I25" s="301"/>
      <c r="J25" s="302"/>
      <c r="K25" s="303">
        <f>SUM(K26:K28)</f>
        <v>682</v>
      </c>
      <c r="L25" s="303">
        <f t="shared" ref="L25:AA25" si="9">SUM(L26:L28)</f>
        <v>227</v>
      </c>
      <c r="M25" s="303">
        <f t="shared" si="9"/>
        <v>455</v>
      </c>
      <c r="N25" s="303">
        <f t="shared" si="9"/>
        <v>192</v>
      </c>
      <c r="O25" s="303">
        <f t="shared" si="9"/>
        <v>263</v>
      </c>
      <c r="P25" s="303">
        <f t="shared" si="9"/>
        <v>0</v>
      </c>
      <c r="Q25" s="437">
        <f t="shared" si="9"/>
        <v>136</v>
      </c>
      <c r="R25" s="437">
        <f t="shared" si="9"/>
        <v>144</v>
      </c>
      <c r="S25" s="470">
        <f t="shared" si="9"/>
        <v>102</v>
      </c>
      <c r="T25" s="470">
        <f t="shared" si="9"/>
        <v>73</v>
      </c>
      <c r="U25" s="497">
        <f t="shared" si="9"/>
        <v>0</v>
      </c>
      <c r="V25" s="497">
        <f t="shared" si="9"/>
        <v>0</v>
      </c>
      <c r="W25" s="415">
        <f t="shared" si="9"/>
        <v>0</v>
      </c>
      <c r="X25" s="415">
        <f t="shared" si="9"/>
        <v>0</v>
      </c>
      <c r="Y25" s="303">
        <f t="shared" si="9"/>
        <v>0</v>
      </c>
      <c r="Z25" s="303">
        <f t="shared" si="9"/>
        <v>0</v>
      </c>
      <c r="AA25" s="303">
        <f t="shared" si="9"/>
        <v>455</v>
      </c>
      <c r="AB25" s="304"/>
      <c r="AC25" s="7"/>
    </row>
    <row r="26" spans="1:33" ht="21" customHeight="1" x14ac:dyDescent="0.2">
      <c r="A26" s="298" t="s">
        <v>169</v>
      </c>
      <c r="B26" s="305" t="s">
        <v>120</v>
      </c>
      <c r="C26" s="74" t="s">
        <v>38</v>
      </c>
      <c r="D26" s="75"/>
      <c r="E26" s="75"/>
      <c r="F26" s="75" t="s">
        <v>8</v>
      </c>
      <c r="G26" s="75"/>
      <c r="H26" s="75"/>
      <c r="I26" s="75"/>
      <c r="J26" s="76"/>
      <c r="K26" s="342">
        <f t="shared" ref="K26" si="10">L26+M26</f>
        <v>351</v>
      </c>
      <c r="L26" s="171">
        <v>117</v>
      </c>
      <c r="M26" s="171">
        <v>234</v>
      </c>
      <c r="N26" s="171">
        <f t="shared" ref="N26:N28" si="11">M26-O26</f>
        <v>109</v>
      </c>
      <c r="O26" s="21">
        <v>125</v>
      </c>
      <c r="P26" s="22">
        <v>0</v>
      </c>
      <c r="Q26" s="439">
        <v>68</v>
      </c>
      <c r="R26" s="439">
        <v>76</v>
      </c>
      <c r="S26" s="476">
        <v>46</v>
      </c>
      <c r="T26" s="472">
        <v>44</v>
      </c>
      <c r="U26" s="499">
        <v>0</v>
      </c>
      <c r="V26" s="503">
        <v>0</v>
      </c>
      <c r="W26" s="520">
        <v>0</v>
      </c>
      <c r="X26" s="521">
        <v>0</v>
      </c>
      <c r="Y26" s="21"/>
      <c r="Z26" s="186"/>
      <c r="AA26" s="264">
        <f t="shared" ref="AA26" si="12">SUM(Q26:X26)</f>
        <v>234</v>
      </c>
      <c r="AB26" s="251"/>
      <c r="AC26" s="7"/>
      <c r="AG26" s="202"/>
    </row>
    <row r="27" spans="1:33" ht="18.75" customHeight="1" thickBot="1" x14ac:dyDescent="0.25">
      <c r="A27" s="23" t="s">
        <v>160</v>
      </c>
      <c r="B27" s="224" t="s">
        <v>138</v>
      </c>
      <c r="C27" s="345" t="s">
        <v>38</v>
      </c>
      <c r="D27" s="75"/>
      <c r="E27" s="75"/>
      <c r="F27" s="75" t="s">
        <v>8</v>
      </c>
      <c r="G27" s="75"/>
      <c r="H27" s="75"/>
      <c r="I27" s="75"/>
      <c r="J27" s="76"/>
      <c r="K27" s="184">
        <f t="shared" ref="K27:K28" si="13">SUM(L27+M27)</f>
        <v>181</v>
      </c>
      <c r="L27" s="171">
        <v>60</v>
      </c>
      <c r="M27" s="171">
        <v>121</v>
      </c>
      <c r="N27" s="171">
        <f t="shared" si="11"/>
        <v>45</v>
      </c>
      <c r="O27" s="21">
        <v>76</v>
      </c>
      <c r="P27" s="22">
        <v>0</v>
      </c>
      <c r="Q27" s="439">
        <v>34</v>
      </c>
      <c r="R27" s="439">
        <v>24</v>
      </c>
      <c r="S27" s="472">
        <v>34</v>
      </c>
      <c r="T27" s="472">
        <v>29</v>
      </c>
      <c r="U27" s="499">
        <v>0</v>
      </c>
      <c r="V27" s="499">
        <v>0</v>
      </c>
      <c r="W27" s="417">
        <v>0</v>
      </c>
      <c r="X27" s="417">
        <v>0</v>
      </c>
      <c r="Y27" s="22"/>
      <c r="Z27" s="186"/>
      <c r="AA27" s="264">
        <f t="shared" ref="AA27:AA28" si="14">SUM(Q27:X27)</f>
        <v>121</v>
      </c>
      <c r="AB27" s="251"/>
      <c r="AC27" s="7"/>
      <c r="AD27" s="4" t="s">
        <v>129</v>
      </c>
      <c r="AE27" s="4" t="s">
        <v>130</v>
      </c>
    </row>
    <row r="28" spans="1:33" ht="18" customHeight="1" thickBot="1" x14ac:dyDescent="0.25">
      <c r="A28" s="347" t="s">
        <v>161</v>
      </c>
      <c r="B28" s="224" t="s">
        <v>131</v>
      </c>
      <c r="C28" s="348"/>
      <c r="D28" s="349"/>
      <c r="E28" s="349" t="s">
        <v>38</v>
      </c>
      <c r="F28" s="349"/>
      <c r="G28" s="349"/>
      <c r="H28" s="349"/>
      <c r="I28" s="349"/>
      <c r="J28" s="350"/>
      <c r="K28" s="343">
        <f t="shared" si="13"/>
        <v>150</v>
      </c>
      <c r="L28" s="351">
        <v>50</v>
      </c>
      <c r="M28" s="351">
        <v>100</v>
      </c>
      <c r="N28" s="351">
        <f t="shared" si="11"/>
        <v>38</v>
      </c>
      <c r="O28" s="352">
        <v>62</v>
      </c>
      <c r="P28" s="353">
        <v>0</v>
      </c>
      <c r="Q28" s="443">
        <v>34</v>
      </c>
      <c r="R28" s="443">
        <v>44</v>
      </c>
      <c r="S28" s="369">
        <v>22</v>
      </c>
      <c r="T28" s="369">
        <v>0</v>
      </c>
      <c r="U28" s="386">
        <v>0</v>
      </c>
      <c r="V28" s="386">
        <v>0</v>
      </c>
      <c r="W28" s="420">
        <v>0</v>
      </c>
      <c r="X28" s="420">
        <v>0</v>
      </c>
      <c r="Y28" s="353"/>
      <c r="Z28" s="354"/>
      <c r="AA28" s="343">
        <f t="shared" si="14"/>
        <v>100</v>
      </c>
      <c r="AB28" s="355"/>
      <c r="AC28" s="7"/>
    </row>
    <row r="29" spans="1:33" ht="28.5" customHeight="1" thickBot="1" x14ac:dyDescent="0.25">
      <c r="A29" s="346"/>
      <c r="B29" s="356" t="s">
        <v>165</v>
      </c>
      <c r="C29" s="83"/>
      <c r="D29" s="84"/>
      <c r="E29" s="84"/>
      <c r="F29" s="84"/>
      <c r="G29" s="84"/>
      <c r="H29" s="84"/>
      <c r="I29" s="84"/>
      <c r="J29" s="85"/>
      <c r="K29" s="244">
        <f>K30+K35+K39</f>
        <v>5436</v>
      </c>
      <c r="L29" s="182">
        <f>L30+L35+L39</f>
        <v>1512</v>
      </c>
      <c r="M29" s="182">
        <f>M30+M35+M39</f>
        <v>3924</v>
      </c>
      <c r="N29" s="180"/>
      <c r="O29" s="15"/>
      <c r="P29" s="16"/>
      <c r="Q29" s="436"/>
      <c r="R29" s="436"/>
      <c r="S29" s="469"/>
      <c r="T29" s="469"/>
      <c r="U29" s="496"/>
      <c r="V29" s="496"/>
      <c r="W29" s="414"/>
      <c r="X29" s="414"/>
      <c r="Y29" s="16"/>
      <c r="Z29" s="13"/>
      <c r="AA29" s="182"/>
      <c r="AB29" s="295"/>
      <c r="AC29" s="7"/>
    </row>
    <row r="30" spans="1:33" s="124" customFormat="1" ht="31.5" customHeight="1" thickBot="1" x14ac:dyDescent="0.25">
      <c r="A30" s="154" t="s">
        <v>18</v>
      </c>
      <c r="B30" s="313" t="s">
        <v>19</v>
      </c>
      <c r="C30" s="147"/>
      <c r="D30" s="148"/>
      <c r="E30" s="148"/>
      <c r="F30" s="148"/>
      <c r="G30" s="148"/>
      <c r="H30" s="148"/>
      <c r="I30" s="148"/>
      <c r="J30" s="314"/>
      <c r="K30" s="169">
        <f>SUM(K31:K34)</f>
        <v>660</v>
      </c>
      <c r="L30" s="169">
        <f t="shared" ref="L30:X30" si="15">SUM(L31:L34)</f>
        <v>220</v>
      </c>
      <c r="M30" s="169">
        <f t="shared" si="15"/>
        <v>440</v>
      </c>
      <c r="N30" s="177">
        <f t="shared" si="5"/>
        <v>114</v>
      </c>
      <c r="O30" s="141">
        <f t="shared" si="15"/>
        <v>326</v>
      </c>
      <c r="P30" s="131">
        <f t="shared" si="15"/>
        <v>0</v>
      </c>
      <c r="Q30" s="444">
        <f t="shared" si="15"/>
        <v>0</v>
      </c>
      <c r="R30" s="444">
        <f t="shared" si="15"/>
        <v>0</v>
      </c>
      <c r="S30" s="477">
        <f t="shared" si="15"/>
        <v>56</v>
      </c>
      <c r="T30" s="477">
        <f t="shared" si="15"/>
        <v>70</v>
      </c>
      <c r="U30" s="504">
        <f t="shared" si="15"/>
        <v>70</v>
      </c>
      <c r="V30" s="504">
        <f t="shared" si="15"/>
        <v>100</v>
      </c>
      <c r="W30" s="421">
        <f t="shared" si="15"/>
        <v>104</v>
      </c>
      <c r="X30" s="421">
        <f t="shared" si="15"/>
        <v>40</v>
      </c>
      <c r="Y30" s="131"/>
      <c r="Z30" s="155"/>
      <c r="AA30" s="169">
        <f>SUM(Q30:X30)</f>
        <v>440</v>
      </c>
      <c r="AB30" s="247">
        <f t="shared" ref="AB30" si="16">SUM(AB31:AB34)</f>
        <v>8</v>
      </c>
      <c r="AC30" s="142"/>
      <c r="AD30" s="124">
        <v>432</v>
      </c>
      <c r="AE30" s="124">
        <v>440</v>
      </c>
    </row>
    <row r="31" spans="1:33" s="34" customFormat="1" ht="18.75" customHeight="1" x14ac:dyDescent="0.2">
      <c r="A31" s="39" t="s">
        <v>21</v>
      </c>
      <c r="B31" s="40" t="s">
        <v>22</v>
      </c>
      <c r="C31" s="86"/>
      <c r="D31" s="87"/>
      <c r="E31" s="87"/>
      <c r="F31" s="87"/>
      <c r="G31" s="87"/>
      <c r="H31" s="75"/>
      <c r="I31" s="75" t="s">
        <v>38</v>
      </c>
      <c r="J31" s="76"/>
      <c r="K31" s="171">
        <f>SUM(L31:M31)</f>
        <v>58</v>
      </c>
      <c r="L31" s="171">
        <v>10</v>
      </c>
      <c r="M31" s="171">
        <v>48</v>
      </c>
      <c r="N31" s="171">
        <v>48</v>
      </c>
      <c r="O31" s="21"/>
      <c r="P31" s="22"/>
      <c r="Q31" s="439">
        <v>0</v>
      </c>
      <c r="R31" s="439">
        <v>0</v>
      </c>
      <c r="S31" s="472">
        <v>0</v>
      </c>
      <c r="T31" s="472">
        <v>0</v>
      </c>
      <c r="U31" s="499">
        <v>0</v>
      </c>
      <c r="V31" s="499">
        <v>0</v>
      </c>
      <c r="W31" s="417">
        <v>48</v>
      </c>
      <c r="X31" s="417">
        <v>0</v>
      </c>
      <c r="Y31" s="22"/>
      <c r="Z31" s="186"/>
      <c r="AA31" s="264">
        <f t="shared" ref="AA31:AA34" si="17">SUM(Q31:X31)</f>
        <v>48</v>
      </c>
      <c r="AB31" s="251"/>
      <c r="AC31" s="7"/>
    </row>
    <row r="32" spans="1:33" s="34" customFormat="1" ht="15" customHeight="1" x14ac:dyDescent="0.2">
      <c r="A32" s="35" t="s">
        <v>23</v>
      </c>
      <c r="B32" s="36" t="s">
        <v>24</v>
      </c>
      <c r="C32" s="88"/>
      <c r="D32" s="89"/>
      <c r="E32" s="89"/>
      <c r="F32" s="78" t="s">
        <v>38</v>
      </c>
      <c r="G32" s="89"/>
      <c r="H32" s="89"/>
      <c r="I32" s="89"/>
      <c r="J32" s="79"/>
      <c r="K32" s="172">
        <f>SUM(L32:M32)</f>
        <v>58</v>
      </c>
      <c r="L32" s="172">
        <v>10</v>
      </c>
      <c r="M32" s="172">
        <v>48</v>
      </c>
      <c r="N32" s="171">
        <f t="shared" si="5"/>
        <v>48</v>
      </c>
      <c r="O32" s="25"/>
      <c r="P32" s="26"/>
      <c r="Q32" s="441">
        <v>0</v>
      </c>
      <c r="R32" s="441">
        <v>0</v>
      </c>
      <c r="S32" s="475">
        <v>26</v>
      </c>
      <c r="T32" s="475">
        <v>22</v>
      </c>
      <c r="U32" s="501">
        <v>0</v>
      </c>
      <c r="V32" s="501">
        <v>0</v>
      </c>
      <c r="W32" s="419">
        <v>0</v>
      </c>
      <c r="X32" s="419">
        <v>0</v>
      </c>
      <c r="Y32" s="167"/>
      <c r="Z32" s="187"/>
      <c r="AA32" s="184">
        <f t="shared" si="17"/>
        <v>48</v>
      </c>
      <c r="AB32" s="201"/>
      <c r="AC32" s="7"/>
    </row>
    <row r="33" spans="1:31" s="34" customFormat="1" x14ac:dyDescent="0.2">
      <c r="A33" s="35" t="s">
        <v>25</v>
      </c>
      <c r="B33" s="36" t="s">
        <v>26</v>
      </c>
      <c r="C33" s="88"/>
      <c r="D33" s="89"/>
      <c r="E33" s="89"/>
      <c r="F33" s="89"/>
      <c r="G33" s="89"/>
      <c r="H33" s="89"/>
      <c r="I33" s="78"/>
      <c r="J33" s="79" t="s">
        <v>38</v>
      </c>
      <c r="K33" s="172">
        <f>SUM(L33:M33)</f>
        <v>196</v>
      </c>
      <c r="L33" s="276">
        <v>24</v>
      </c>
      <c r="M33" s="172">
        <v>172</v>
      </c>
      <c r="N33" s="171">
        <f t="shared" si="5"/>
        <v>5</v>
      </c>
      <c r="O33" s="25">
        <v>167</v>
      </c>
      <c r="P33" s="26"/>
      <c r="Q33" s="441">
        <v>0</v>
      </c>
      <c r="R33" s="441">
        <v>0</v>
      </c>
      <c r="S33" s="475">
        <v>0</v>
      </c>
      <c r="T33" s="475">
        <v>0</v>
      </c>
      <c r="U33" s="501">
        <v>50</v>
      </c>
      <c r="V33" s="501">
        <v>72</v>
      </c>
      <c r="W33" s="419">
        <v>30</v>
      </c>
      <c r="X33" s="419">
        <v>20</v>
      </c>
      <c r="Y33" s="167"/>
      <c r="Z33" s="187"/>
      <c r="AA33" s="184">
        <f t="shared" si="17"/>
        <v>172</v>
      </c>
      <c r="AB33" s="201">
        <v>4</v>
      </c>
      <c r="AC33" s="7"/>
    </row>
    <row r="34" spans="1:31" s="34" customFormat="1" ht="18" customHeight="1" thickBot="1" x14ac:dyDescent="0.25">
      <c r="A34" s="37" t="s">
        <v>27</v>
      </c>
      <c r="B34" s="38" t="s">
        <v>28</v>
      </c>
      <c r="C34" s="90"/>
      <c r="D34" s="91"/>
      <c r="E34" s="91"/>
      <c r="F34" s="91"/>
      <c r="G34" s="91"/>
      <c r="H34" s="91"/>
      <c r="I34" s="81"/>
      <c r="J34" s="82" t="s">
        <v>38</v>
      </c>
      <c r="K34" s="173">
        <f>SUM(L34:M34)</f>
        <v>348</v>
      </c>
      <c r="L34" s="173">
        <v>176</v>
      </c>
      <c r="M34" s="173">
        <v>172</v>
      </c>
      <c r="N34" s="180">
        <f t="shared" si="5"/>
        <v>13</v>
      </c>
      <c r="O34" s="29">
        <v>159</v>
      </c>
      <c r="P34" s="30"/>
      <c r="Q34" s="440">
        <v>0</v>
      </c>
      <c r="R34" s="440">
        <v>0</v>
      </c>
      <c r="S34" s="473">
        <v>30</v>
      </c>
      <c r="T34" s="473">
        <v>48</v>
      </c>
      <c r="U34" s="500">
        <v>20</v>
      </c>
      <c r="V34" s="500">
        <v>28</v>
      </c>
      <c r="W34" s="418">
        <v>26</v>
      </c>
      <c r="X34" s="418">
        <v>20</v>
      </c>
      <c r="Y34" s="30"/>
      <c r="Z34" s="188"/>
      <c r="AA34" s="265">
        <f t="shared" si="17"/>
        <v>172</v>
      </c>
      <c r="AB34" s="253">
        <v>4</v>
      </c>
      <c r="AC34" s="7"/>
    </row>
    <row r="35" spans="1:31" s="124" customFormat="1" ht="30" customHeight="1" thickBot="1" x14ac:dyDescent="0.25">
      <c r="A35" s="154" t="s">
        <v>9</v>
      </c>
      <c r="B35" s="146" t="s">
        <v>29</v>
      </c>
      <c r="C35" s="147"/>
      <c r="D35" s="148"/>
      <c r="E35" s="148"/>
      <c r="F35" s="148"/>
      <c r="G35" s="148"/>
      <c r="H35" s="148"/>
      <c r="I35" s="148"/>
      <c r="J35" s="140"/>
      <c r="K35" s="169">
        <f>SUM(K36:K38)</f>
        <v>252</v>
      </c>
      <c r="L35" s="169">
        <f>SUM(L36:L38)</f>
        <v>84</v>
      </c>
      <c r="M35" s="169">
        <f>SUM(M36:M38)</f>
        <v>168</v>
      </c>
      <c r="N35" s="181">
        <f t="shared" si="5"/>
        <v>102</v>
      </c>
      <c r="O35" s="141">
        <f t="shared" ref="O35:AB35" si="18">SUM(O36:O38)</f>
        <v>66</v>
      </c>
      <c r="P35" s="131">
        <f t="shared" si="18"/>
        <v>0</v>
      </c>
      <c r="Q35" s="444">
        <f t="shared" si="18"/>
        <v>0</v>
      </c>
      <c r="R35" s="444">
        <f t="shared" si="18"/>
        <v>0</v>
      </c>
      <c r="S35" s="477">
        <f t="shared" si="18"/>
        <v>0</v>
      </c>
      <c r="T35" s="477">
        <f t="shared" si="18"/>
        <v>100</v>
      </c>
      <c r="U35" s="504">
        <f t="shared" si="18"/>
        <v>0</v>
      </c>
      <c r="V35" s="504">
        <f t="shared" si="18"/>
        <v>0</v>
      </c>
      <c r="W35" s="421">
        <f t="shared" si="18"/>
        <v>32</v>
      </c>
      <c r="X35" s="421">
        <f t="shared" si="18"/>
        <v>36</v>
      </c>
      <c r="Y35" s="131"/>
      <c r="Z35" s="155"/>
      <c r="AA35" s="169">
        <f t="shared" si="18"/>
        <v>168</v>
      </c>
      <c r="AB35" s="247">
        <f t="shared" si="18"/>
        <v>0</v>
      </c>
      <c r="AC35" s="142"/>
      <c r="AD35" s="124">
        <v>168</v>
      </c>
      <c r="AE35" s="124">
        <v>132</v>
      </c>
    </row>
    <row r="36" spans="1:31" s="34" customFormat="1" x14ac:dyDescent="0.2">
      <c r="A36" s="39" t="s">
        <v>30</v>
      </c>
      <c r="B36" s="40" t="s">
        <v>31</v>
      </c>
      <c r="C36" s="86"/>
      <c r="D36" s="87"/>
      <c r="E36" s="87"/>
      <c r="F36" s="78" t="s">
        <v>38</v>
      </c>
      <c r="G36" s="87"/>
      <c r="H36" s="87"/>
      <c r="I36" s="87"/>
      <c r="J36" s="76"/>
      <c r="K36" s="171">
        <f>SUM(L36:M36)</f>
        <v>63</v>
      </c>
      <c r="L36" s="171">
        <v>21</v>
      </c>
      <c r="M36" s="264">
        <v>42</v>
      </c>
      <c r="N36" s="292">
        <f t="shared" si="5"/>
        <v>14</v>
      </c>
      <c r="O36" s="21">
        <v>28</v>
      </c>
      <c r="P36" s="22"/>
      <c r="Q36" s="439">
        <v>0</v>
      </c>
      <c r="R36" s="439">
        <v>0</v>
      </c>
      <c r="S36" s="472">
        <v>0</v>
      </c>
      <c r="T36" s="472">
        <v>42</v>
      </c>
      <c r="U36" s="499">
        <v>0</v>
      </c>
      <c r="V36" s="499">
        <v>0</v>
      </c>
      <c r="W36" s="417">
        <v>0</v>
      </c>
      <c r="X36" s="417">
        <v>0</v>
      </c>
      <c r="Y36" s="22"/>
      <c r="Z36" s="186"/>
      <c r="AA36" s="264">
        <f t="shared" ref="AA36:AA38" si="19">SUM(Q36:X36)</f>
        <v>42</v>
      </c>
      <c r="AB36" s="21"/>
      <c r="AC36" s="7"/>
    </row>
    <row r="37" spans="1:31" s="34" customFormat="1" ht="24" x14ac:dyDescent="0.2">
      <c r="A37" s="35" t="s">
        <v>32</v>
      </c>
      <c r="B37" s="36" t="s">
        <v>33</v>
      </c>
      <c r="C37" s="88"/>
      <c r="D37" s="89"/>
      <c r="E37" s="89"/>
      <c r="F37" s="89"/>
      <c r="G37" s="89"/>
      <c r="H37" s="78"/>
      <c r="I37" s="78" t="s">
        <v>38</v>
      </c>
      <c r="J37" s="79"/>
      <c r="K37" s="172">
        <f>SUM(L37:M37)</f>
        <v>102</v>
      </c>
      <c r="L37" s="172">
        <v>34</v>
      </c>
      <c r="M37" s="364">
        <v>68</v>
      </c>
      <c r="N37" s="171">
        <f t="shared" si="5"/>
        <v>65</v>
      </c>
      <c r="O37" s="25">
        <v>3</v>
      </c>
      <c r="P37" s="26"/>
      <c r="Q37" s="441">
        <v>0</v>
      </c>
      <c r="R37" s="441">
        <v>0</v>
      </c>
      <c r="S37" s="475">
        <v>0</v>
      </c>
      <c r="T37" s="475">
        <v>0</v>
      </c>
      <c r="U37" s="501">
        <v>0</v>
      </c>
      <c r="V37" s="501">
        <v>0</v>
      </c>
      <c r="W37" s="419">
        <v>32</v>
      </c>
      <c r="X37" s="522">
        <v>36</v>
      </c>
      <c r="Y37" s="165"/>
      <c r="Z37" s="242"/>
      <c r="AA37" s="184">
        <f t="shared" si="19"/>
        <v>68</v>
      </c>
      <c r="AB37" s="25"/>
      <c r="AC37" s="7"/>
    </row>
    <row r="38" spans="1:31" s="34" customFormat="1" ht="27" customHeight="1" thickBot="1" x14ac:dyDescent="0.25">
      <c r="A38" s="37" t="s">
        <v>34</v>
      </c>
      <c r="B38" s="339" t="s">
        <v>35</v>
      </c>
      <c r="C38" s="90"/>
      <c r="D38" s="91"/>
      <c r="E38" s="91"/>
      <c r="F38" s="526" t="s">
        <v>8</v>
      </c>
      <c r="G38" s="91"/>
      <c r="H38" s="91"/>
      <c r="I38" s="91"/>
      <c r="J38" s="82"/>
      <c r="K38" s="173">
        <f>SUM(L38:M38)</f>
        <v>87</v>
      </c>
      <c r="L38" s="277">
        <v>29</v>
      </c>
      <c r="M38" s="265">
        <v>58</v>
      </c>
      <c r="N38" s="263">
        <f t="shared" si="5"/>
        <v>23</v>
      </c>
      <c r="O38" s="29">
        <v>35</v>
      </c>
      <c r="P38" s="30"/>
      <c r="Q38" s="440">
        <v>0</v>
      </c>
      <c r="R38" s="440">
        <v>0</v>
      </c>
      <c r="S38" s="473">
        <v>0</v>
      </c>
      <c r="T38" s="473">
        <v>58</v>
      </c>
      <c r="U38" s="500"/>
      <c r="V38" s="500">
        <v>0</v>
      </c>
      <c r="W38" s="418">
        <v>0</v>
      </c>
      <c r="X38" s="418">
        <v>0</v>
      </c>
      <c r="Y38" s="30"/>
      <c r="Z38" s="188"/>
      <c r="AA38" s="265">
        <f t="shared" si="19"/>
        <v>58</v>
      </c>
      <c r="AB38" s="29"/>
      <c r="AC38" s="7"/>
      <c r="AD38" s="46"/>
    </row>
    <row r="39" spans="1:31" s="124" customFormat="1" ht="30" customHeight="1" thickBot="1" x14ac:dyDescent="0.25">
      <c r="A39" s="154" t="s">
        <v>10</v>
      </c>
      <c r="B39" s="146" t="s">
        <v>171</v>
      </c>
      <c r="C39" s="147"/>
      <c r="D39" s="148"/>
      <c r="E39" s="148"/>
      <c r="F39" s="148"/>
      <c r="G39" s="148"/>
      <c r="H39" s="148"/>
      <c r="I39" s="148"/>
      <c r="J39" s="140"/>
      <c r="K39" s="169">
        <f t="shared" ref="K39:AB39" si="20">K40+K49</f>
        <v>4524</v>
      </c>
      <c r="L39" s="169">
        <f t="shared" si="20"/>
        <v>1208</v>
      </c>
      <c r="M39" s="169">
        <f>M40+M49</f>
        <v>3316</v>
      </c>
      <c r="N39" s="169">
        <f t="shared" si="5"/>
        <v>2285</v>
      </c>
      <c r="O39" s="141">
        <f t="shared" si="20"/>
        <v>1031</v>
      </c>
      <c r="P39" s="131">
        <f t="shared" si="20"/>
        <v>106</v>
      </c>
      <c r="Q39" s="444">
        <f t="shared" si="20"/>
        <v>113</v>
      </c>
      <c r="R39" s="444">
        <f>SUM(R40+R49)</f>
        <v>318</v>
      </c>
      <c r="S39" s="477">
        <f t="shared" si="20"/>
        <v>388</v>
      </c>
      <c r="T39" s="477">
        <f t="shared" si="20"/>
        <v>398</v>
      </c>
      <c r="U39" s="504">
        <f t="shared" si="20"/>
        <v>503</v>
      </c>
      <c r="V39" s="504">
        <f t="shared" si="20"/>
        <v>728</v>
      </c>
      <c r="W39" s="421">
        <f t="shared" si="20"/>
        <v>476</v>
      </c>
      <c r="X39" s="421">
        <f t="shared" si="20"/>
        <v>392</v>
      </c>
      <c r="Y39" s="131"/>
      <c r="Z39" s="155"/>
      <c r="AA39" s="169">
        <f>SUM(Q39:X39)</f>
        <v>3316</v>
      </c>
      <c r="AB39" s="247">
        <f t="shared" si="20"/>
        <v>892</v>
      </c>
      <c r="AC39" s="142"/>
    </row>
    <row r="40" spans="1:31" s="124" customFormat="1" ht="29.25" customHeight="1" thickBot="1" x14ac:dyDescent="0.25">
      <c r="A40" s="154" t="s">
        <v>11</v>
      </c>
      <c r="B40" s="146" t="s">
        <v>36</v>
      </c>
      <c r="C40" s="147"/>
      <c r="D40" s="148"/>
      <c r="E40" s="148"/>
      <c r="F40" s="148"/>
      <c r="G40" s="148"/>
      <c r="H40" s="148"/>
      <c r="I40" s="148"/>
      <c r="J40" s="140"/>
      <c r="K40" s="169">
        <f>SUM(K41:K48)</f>
        <v>789</v>
      </c>
      <c r="L40" s="169">
        <f t="shared" ref="L40:X40" si="21">SUM(L41:L48)</f>
        <v>263</v>
      </c>
      <c r="M40" s="169">
        <f t="shared" si="21"/>
        <v>526</v>
      </c>
      <c r="N40" s="169">
        <f t="shared" si="5"/>
        <v>272</v>
      </c>
      <c r="O40" s="141">
        <f t="shared" si="21"/>
        <v>254</v>
      </c>
      <c r="P40" s="131">
        <f t="shared" si="21"/>
        <v>0</v>
      </c>
      <c r="Q40" s="444">
        <f t="shared" si="21"/>
        <v>19</v>
      </c>
      <c r="R40" s="444">
        <f t="shared" si="21"/>
        <v>76</v>
      </c>
      <c r="S40" s="477">
        <f t="shared" si="21"/>
        <v>34</v>
      </c>
      <c r="T40" s="477">
        <f t="shared" si="21"/>
        <v>135</v>
      </c>
      <c r="U40" s="504">
        <f t="shared" si="21"/>
        <v>20</v>
      </c>
      <c r="V40" s="504">
        <f t="shared" si="21"/>
        <v>88</v>
      </c>
      <c r="W40" s="421">
        <f t="shared" si="21"/>
        <v>74</v>
      </c>
      <c r="X40" s="421">
        <f t="shared" si="21"/>
        <v>80</v>
      </c>
      <c r="Y40" s="131"/>
      <c r="Z40" s="155"/>
      <c r="AA40" s="169">
        <f>SUM(Q40:X40)</f>
        <v>526</v>
      </c>
      <c r="AB40" s="247">
        <f>SUM(AB41:AB48)</f>
        <v>58</v>
      </c>
      <c r="AC40" s="142"/>
      <c r="AD40" s="124">
        <v>468</v>
      </c>
      <c r="AE40" s="124">
        <v>530</v>
      </c>
    </row>
    <row r="41" spans="1:31" s="34" customFormat="1" ht="17.25" customHeight="1" x14ac:dyDescent="0.2">
      <c r="A41" s="39" t="s">
        <v>71</v>
      </c>
      <c r="B41" s="40" t="s">
        <v>37</v>
      </c>
      <c r="C41" s="86"/>
      <c r="D41" s="87"/>
      <c r="E41" s="87"/>
      <c r="F41" s="87"/>
      <c r="G41" s="87"/>
      <c r="H41" s="75" t="s">
        <v>38</v>
      </c>
      <c r="I41" s="87"/>
      <c r="J41" s="76"/>
      <c r="K41" s="171">
        <f t="shared" ref="K41:K49" si="22">SUM(L41:M41)</f>
        <v>108</v>
      </c>
      <c r="L41" s="171">
        <v>36</v>
      </c>
      <c r="M41" s="171">
        <v>72</v>
      </c>
      <c r="N41" s="171">
        <f t="shared" si="5"/>
        <v>8</v>
      </c>
      <c r="O41" s="21">
        <v>64</v>
      </c>
      <c r="P41" s="22"/>
      <c r="Q41" s="439">
        <v>0</v>
      </c>
      <c r="R41" s="439">
        <v>0</v>
      </c>
      <c r="S41" s="472">
        <v>14</v>
      </c>
      <c r="T41" s="472">
        <v>18</v>
      </c>
      <c r="U41" s="499">
        <v>20</v>
      </c>
      <c r="V41" s="499">
        <v>20</v>
      </c>
      <c r="W41" s="417">
        <v>0</v>
      </c>
      <c r="X41" s="417">
        <v>0</v>
      </c>
      <c r="Y41" s="22"/>
      <c r="Z41" s="186"/>
      <c r="AA41" s="264">
        <f t="shared" ref="AA41:AA81" si="23">SUM(Q41:X41)</f>
        <v>72</v>
      </c>
      <c r="AB41" s="249">
        <v>6</v>
      </c>
      <c r="AC41" s="7"/>
    </row>
    <row r="42" spans="1:31" s="34" customFormat="1" ht="24" x14ac:dyDescent="0.2">
      <c r="A42" s="35" t="s">
        <v>75</v>
      </c>
      <c r="B42" s="36" t="s">
        <v>39</v>
      </c>
      <c r="C42" s="88"/>
      <c r="D42" s="89"/>
      <c r="E42" s="89"/>
      <c r="F42" s="89"/>
      <c r="G42" s="89"/>
      <c r="H42" s="89"/>
      <c r="I42" s="92" t="s">
        <v>38</v>
      </c>
      <c r="J42" s="79"/>
      <c r="K42" s="172">
        <f t="shared" si="22"/>
        <v>72</v>
      </c>
      <c r="L42" s="172">
        <v>24</v>
      </c>
      <c r="M42" s="172">
        <v>48</v>
      </c>
      <c r="N42" s="171">
        <f t="shared" si="5"/>
        <v>38</v>
      </c>
      <c r="O42" s="25">
        <v>10</v>
      </c>
      <c r="P42" s="26"/>
      <c r="Q42" s="441">
        <v>0</v>
      </c>
      <c r="R42" s="441">
        <v>0</v>
      </c>
      <c r="S42" s="475">
        <v>0</v>
      </c>
      <c r="T42" s="475">
        <v>0</v>
      </c>
      <c r="U42" s="501">
        <v>0</v>
      </c>
      <c r="V42" s="501">
        <v>0</v>
      </c>
      <c r="W42" s="419">
        <v>48</v>
      </c>
      <c r="X42" s="419"/>
      <c r="Y42" s="167"/>
      <c r="Z42" s="187"/>
      <c r="AA42" s="184">
        <f t="shared" si="23"/>
        <v>48</v>
      </c>
      <c r="AB42" s="201">
        <v>8</v>
      </c>
      <c r="AC42" s="7"/>
    </row>
    <row r="43" spans="1:31" s="34" customFormat="1" x14ac:dyDescent="0.2">
      <c r="A43" s="35" t="s">
        <v>72</v>
      </c>
      <c r="B43" s="36" t="s">
        <v>40</v>
      </c>
      <c r="C43" s="88"/>
      <c r="D43" s="92" t="s">
        <v>8</v>
      </c>
      <c r="E43" s="89"/>
      <c r="F43" s="89"/>
      <c r="G43" s="89"/>
      <c r="H43" s="89"/>
      <c r="I43" s="89"/>
      <c r="J43" s="79"/>
      <c r="K43" s="172">
        <f t="shared" si="22"/>
        <v>120</v>
      </c>
      <c r="L43" s="172">
        <v>40</v>
      </c>
      <c r="M43" s="172">
        <v>80</v>
      </c>
      <c r="N43" s="171">
        <f t="shared" si="5"/>
        <v>40</v>
      </c>
      <c r="O43" s="25">
        <v>40</v>
      </c>
      <c r="P43" s="26"/>
      <c r="Q43" s="441">
        <v>19</v>
      </c>
      <c r="R43" s="441">
        <v>61</v>
      </c>
      <c r="S43" s="475"/>
      <c r="T43" s="475"/>
      <c r="U43" s="501">
        <v>0</v>
      </c>
      <c r="V43" s="501">
        <v>0</v>
      </c>
      <c r="W43" s="419">
        <v>0</v>
      </c>
      <c r="X43" s="419">
        <v>0</v>
      </c>
      <c r="Y43" s="167"/>
      <c r="Z43" s="187"/>
      <c r="AA43" s="184">
        <f t="shared" si="23"/>
        <v>80</v>
      </c>
      <c r="AB43" s="201">
        <v>8</v>
      </c>
      <c r="AC43" s="7"/>
    </row>
    <row r="44" spans="1:31" s="34" customFormat="1" ht="24" x14ac:dyDescent="0.2">
      <c r="A44" s="35" t="s">
        <v>74</v>
      </c>
      <c r="B44" s="36" t="s">
        <v>128</v>
      </c>
      <c r="C44" s="88"/>
      <c r="D44" s="89"/>
      <c r="E44" s="89"/>
      <c r="F44" s="92" t="s">
        <v>38</v>
      </c>
      <c r="G44" s="89"/>
      <c r="H44" s="89"/>
      <c r="I44" s="89"/>
      <c r="J44" s="79"/>
      <c r="K44" s="172">
        <f t="shared" si="22"/>
        <v>180</v>
      </c>
      <c r="L44" s="278">
        <v>60</v>
      </c>
      <c r="M44" s="172">
        <v>120</v>
      </c>
      <c r="N44" s="171">
        <f t="shared" si="5"/>
        <v>10</v>
      </c>
      <c r="O44" s="25">
        <v>110</v>
      </c>
      <c r="P44" s="26"/>
      <c r="Q44" s="441">
        <v>0</v>
      </c>
      <c r="R44" s="441">
        <v>15</v>
      </c>
      <c r="S44" s="475">
        <v>20</v>
      </c>
      <c r="T44" s="475">
        <v>85</v>
      </c>
      <c r="U44" s="501">
        <v>0</v>
      </c>
      <c r="V44" s="501">
        <v>0</v>
      </c>
      <c r="W44" s="419">
        <v>0</v>
      </c>
      <c r="X44" s="419">
        <v>0</v>
      </c>
      <c r="Y44" s="167"/>
      <c r="Z44" s="187"/>
      <c r="AA44" s="184">
        <f t="shared" si="23"/>
        <v>120</v>
      </c>
      <c r="AB44" s="201"/>
      <c r="AC44" s="7"/>
    </row>
    <row r="45" spans="1:31" s="34" customFormat="1" x14ac:dyDescent="0.2">
      <c r="A45" s="35" t="s">
        <v>76</v>
      </c>
      <c r="B45" s="36" t="s">
        <v>41</v>
      </c>
      <c r="C45" s="88"/>
      <c r="D45" s="89"/>
      <c r="E45" s="89"/>
      <c r="F45" s="89"/>
      <c r="G45" s="89"/>
      <c r="H45" s="89"/>
      <c r="I45" s="89"/>
      <c r="J45" s="79" t="s">
        <v>38</v>
      </c>
      <c r="K45" s="172">
        <f t="shared" si="22"/>
        <v>87</v>
      </c>
      <c r="L45" s="172">
        <v>29</v>
      </c>
      <c r="M45" s="172">
        <v>58</v>
      </c>
      <c r="N45" s="171">
        <f t="shared" si="5"/>
        <v>39</v>
      </c>
      <c r="O45" s="25">
        <v>19</v>
      </c>
      <c r="P45" s="26"/>
      <c r="Q45" s="441">
        <v>0</v>
      </c>
      <c r="R45" s="441">
        <v>0</v>
      </c>
      <c r="S45" s="475">
        <v>0</v>
      </c>
      <c r="T45" s="475">
        <v>0</v>
      </c>
      <c r="U45" s="501">
        <v>0</v>
      </c>
      <c r="V45" s="501">
        <v>0</v>
      </c>
      <c r="W45" s="419">
        <v>26</v>
      </c>
      <c r="X45" s="419">
        <v>32</v>
      </c>
      <c r="Y45" s="167"/>
      <c r="Z45" s="187"/>
      <c r="AA45" s="184">
        <f t="shared" si="23"/>
        <v>58</v>
      </c>
      <c r="AB45" s="201"/>
      <c r="AC45" s="7"/>
    </row>
    <row r="46" spans="1:31" s="34" customFormat="1" ht="33.75" customHeight="1" x14ac:dyDescent="0.2">
      <c r="A46" s="35" t="s">
        <v>77</v>
      </c>
      <c r="B46" s="36" t="s">
        <v>42</v>
      </c>
      <c r="C46" s="88"/>
      <c r="D46" s="89"/>
      <c r="E46" s="89"/>
      <c r="F46" s="89"/>
      <c r="G46" s="89"/>
      <c r="H46" s="89"/>
      <c r="I46" s="89"/>
      <c r="J46" s="79" t="s">
        <v>38</v>
      </c>
      <c r="K46" s="172">
        <f t="shared" si="22"/>
        <v>72</v>
      </c>
      <c r="L46" s="172">
        <v>24</v>
      </c>
      <c r="M46" s="172">
        <v>48</v>
      </c>
      <c r="N46" s="171">
        <f t="shared" si="5"/>
        <v>37</v>
      </c>
      <c r="O46" s="25">
        <v>11</v>
      </c>
      <c r="P46" s="26"/>
      <c r="Q46" s="441">
        <v>0</v>
      </c>
      <c r="R46" s="441">
        <v>0</v>
      </c>
      <c r="S46" s="475">
        <v>0</v>
      </c>
      <c r="T46" s="475">
        <v>0</v>
      </c>
      <c r="U46" s="501">
        <v>0</v>
      </c>
      <c r="V46" s="501">
        <v>0</v>
      </c>
      <c r="W46" s="419">
        <v>0</v>
      </c>
      <c r="X46" s="419">
        <v>48</v>
      </c>
      <c r="Y46" s="167"/>
      <c r="Z46" s="187"/>
      <c r="AA46" s="184">
        <f t="shared" si="23"/>
        <v>48</v>
      </c>
      <c r="AB46" s="201">
        <v>4</v>
      </c>
      <c r="AC46" s="7"/>
    </row>
    <row r="47" spans="1:31" s="46" customFormat="1" ht="19.5" customHeight="1" x14ac:dyDescent="0.2">
      <c r="A47" s="41" t="s">
        <v>78</v>
      </c>
      <c r="B47" s="42" t="s">
        <v>43</v>
      </c>
      <c r="C47" s="93"/>
      <c r="D47" s="94"/>
      <c r="E47" s="94"/>
      <c r="F47" s="94"/>
      <c r="G47" s="94"/>
      <c r="H47" s="95" t="s">
        <v>8</v>
      </c>
      <c r="I47" s="94"/>
      <c r="J47" s="96"/>
      <c r="K47" s="174">
        <f t="shared" si="22"/>
        <v>102</v>
      </c>
      <c r="L47" s="174">
        <v>34</v>
      </c>
      <c r="M47" s="174">
        <v>68</v>
      </c>
      <c r="N47" s="171">
        <f t="shared" si="5"/>
        <v>68</v>
      </c>
      <c r="O47" s="44"/>
      <c r="P47" s="1"/>
      <c r="Q47" s="441">
        <v>0</v>
      </c>
      <c r="R47" s="441">
        <v>0</v>
      </c>
      <c r="S47" s="475">
        <v>0</v>
      </c>
      <c r="T47" s="475">
        <v>0</v>
      </c>
      <c r="U47" s="501">
        <v>0</v>
      </c>
      <c r="V47" s="501">
        <v>68</v>
      </c>
      <c r="W47" s="419">
        <v>0</v>
      </c>
      <c r="X47" s="419">
        <v>0</v>
      </c>
      <c r="Y47" s="1"/>
      <c r="Z47" s="43"/>
      <c r="AA47" s="266">
        <f t="shared" si="23"/>
        <v>68</v>
      </c>
      <c r="AB47" s="254"/>
      <c r="AC47" s="45"/>
    </row>
    <row r="48" spans="1:31" s="34" customFormat="1" ht="12.75" thickBot="1" x14ac:dyDescent="0.25">
      <c r="A48" s="47" t="s">
        <v>73</v>
      </c>
      <c r="B48" s="38" t="s">
        <v>44</v>
      </c>
      <c r="C48" s="90"/>
      <c r="D48" s="91"/>
      <c r="E48" s="91"/>
      <c r="F48" s="97" t="s">
        <v>38</v>
      </c>
      <c r="G48" s="91"/>
      <c r="H48" s="91"/>
      <c r="I48" s="91"/>
      <c r="J48" s="82"/>
      <c r="K48" s="174">
        <f t="shared" si="22"/>
        <v>48</v>
      </c>
      <c r="L48" s="173">
        <v>16</v>
      </c>
      <c r="M48" s="173">
        <v>32</v>
      </c>
      <c r="N48" s="180">
        <f t="shared" si="5"/>
        <v>32</v>
      </c>
      <c r="O48" s="29">
        <v>0</v>
      </c>
      <c r="P48" s="30"/>
      <c r="Q48" s="440"/>
      <c r="R48" s="440"/>
      <c r="S48" s="473">
        <v>0</v>
      </c>
      <c r="T48" s="473">
        <v>32</v>
      </c>
      <c r="U48" s="500">
        <v>0</v>
      </c>
      <c r="V48" s="500">
        <v>0</v>
      </c>
      <c r="W48" s="418">
        <v>0</v>
      </c>
      <c r="X48" s="418">
        <v>0</v>
      </c>
      <c r="Y48" s="30"/>
      <c r="Z48" s="188"/>
      <c r="AA48" s="265">
        <f t="shared" si="23"/>
        <v>32</v>
      </c>
      <c r="AB48" s="250">
        <v>32</v>
      </c>
      <c r="AC48" s="7"/>
    </row>
    <row r="49" spans="1:31" s="124" customFormat="1" ht="12.75" thickBot="1" x14ac:dyDescent="0.25">
      <c r="A49" s="205" t="s">
        <v>16</v>
      </c>
      <c r="B49" s="146" t="s">
        <v>45</v>
      </c>
      <c r="C49" s="147"/>
      <c r="D49" s="148"/>
      <c r="E49" s="148"/>
      <c r="F49" s="148"/>
      <c r="G49" s="148"/>
      <c r="H49" s="148"/>
      <c r="I49" s="148"/>
      <c r="J49" s="140"/>
      <c r="K49" s="169">
        <f t="shared" si="22"/>
        <v>3735</v>
      </c>
      <c r="L49" s="169">
        <f>L51+L58+L65+L71+L76</f>
        <v>945</v>
      </c>
      <c r="M49" s="169">
        <f>M51+M58+M65+M71+M76</f>
        <v>2790</v>
      </c>
      <c r="N49" s="177">
        <f t="shared" si="5"/>
        <v>2013</v>
      </c>
      <c r="O49" s="141">
        <f t="shared" ref="O49:X49" si="24">O51+O58+O65+O71+O76</f>
        <v>777</v>
      </c>
      <c r="P49" s="131">
        <f t="shared" si="24"/>
        <v>106</v>
      </c>
      <c r="Q49" s="444">
        <f t="shared" si="24"/>
        <v>94</v>
      </c>
      <c r="R49" s="444">
        <f t="shared" si="24"/>
        <v>242</v>
      </c>
      <c r="S49" s="477">
        <f t="shared" si="24"/>
        <v>354</v>
      </c>
      <c r="T49" s="477">
        <f t="shared" si="24"/>
        <v>263</v>
      </c>
      <c r="U49" s="504">
        <f t="shared" si="24"/>
        <v>483</v>
      </c>
      <c r="V49" s="504">
        <f t="shared" si="24"/>
        <v>640</v>
      </c>
      <c r="W49" s="421">
        <f t="shared" si="24"/>
        <v>402</v>
      </c>
      <c r="X49" s="421">
        <f t="shared" si="24"/>
        <v>312</v>
      </c>
      <c r="Y49" s="131"/>
      <c r="Z49" s="155"/>
      <c r="AA49" s="169">
        <f>AA51+AA58+AA65+AA71+AA76</f>
        <v>2790</v>
      </c>
      <c r="AB49" s="247">
        <f>AB51+AB58+AB65+AB71+AB76</f>
        <v>834</v>
      </c>
      <c r="AC49" s="141">
        <f>AC51+AC58+AC65+AC71+AC76</f>
        <v>528</v>
      </c>
      <c r="AD49" s="124">
        <v>1056</v>
      </c>
      <c r="AE49" s="124">
        <v>1922</v>
      </c>
    </row>
    <row r="50" spans="1:31" s="124" customFormat="1" ht="21.75" customHeight="1" thickBot="1" x14ac:dyDescent="0.25">
      <c r="A50" s="205"/>
      <c r="B50" s="149" t="s">
        <v>147</v>
      </c>
      <c r="C50" s="150"/>
      <c r="D50" s="151"/>
      <c r="E50" s="151"/>
      <c r="F50" s="151"/>
      <c r="G50" s="151"/>
      <c r="H50" s="151"/>
      <c r="I50" s="151"/>
      <c r="J50" s="152"/>
      <c r="K50" s="175">
        <f t="shared" ref="K50:AA50" si="25">K52+K53+K59+K60+K66+K72+K77+K78+K79</f>
        <v>2835</v>
      </c>
      <c r="L50" s="175">
        <f t="shared" si="25"/>
        <v>945</v>
      </c>
      <c r="M50" s="175">
        <f t="shared" si="25"/>
        <v>1890</v>
      </c>
      <c r="N50" s="175">
        <f t="shared" si="25"/>
        <v>1113</v>
      </c>
      <c r="O50" s="175">
        <f t="shared" si="25"/>
        <v>777</v>
      </c>
      <c r="P50" s="175">
        <f t="shared" si="25"/>
        <v>106</v>
      </c>
      <c r="Q50" s="445">
        <f t="shared" si="25"/>
        <v>58</v>
      </c>
      <c r="R50" s="445">
        <f t="shared" si="25"/>
        <v>188</v>
      </c>
      <c r="S50" s="371">
        <f t="shared" si="25"/>
        <v>192</v>
      </c>
      <c r="T50" s="371">
        <f t="shared" si="25"/>
        <v>209</v>
      </c>
      <c r="U50" s="388">
        <f t="shared" si="25"/>
        <v>303</v>
      </c>
      <c r="V50" s="388">
        <f t="shared" si="25"/>
        <v>406</v>
      </c>
      <c r="W50" s="422">
        <f t="shared" si="25"/>
        <v>330</v>
      </c>
      <c r="X50" s="422">
        <f t="shared" si="25"/>
        <v>204</v>
      </c>
      <c r="Y50" s="175">
        <f t="shared" si="25"/>
        <v>0</v>
      </c>
      <c r="Z50" s="175">
        <f t="shared" si="25"/>
        <v>0</v>
      </c>
      <c r="AA50" s="175">
        <f t="shared" si="25"/>
        <v>1890</v>
      </c>
      <c r="AB50" s="245">
        <v>834</v>
      </c>
      <c r="AC50" s="153"/>
    </row>
    <row r="51" spans="1:31" s="124" customFormat="1" ht="24.75" customHeight="1" thickBot="1" x14ac:dyDescent="0.25">
      <c r="A51" s="154" t="s">
        <v>12</v>
      </c>
      <c r="B51" s="149" t="s">
        <v>46</v>
      </c>
      <c r="C51" s="147"/>
      <c r="D51" s="148"/>
      <c r="E51" s="148"/>
      <c r="F51" s="148"/>
      <c r="G51" s="148"/>
      <c r="H51" s="148"/>
      <c r="I51" s="148"/>
      <c r="J51" s="365" t="s">
        <v>172</v>
      </c>
      <c r="K51" s="175">
        <f>SUM(K52:K55)</f>
        <v>633</v>
      </c>
      <c r="L51" s="175">
        <f>SUM(L52:L55)</f>
        <v>175</v>
      </c>
      <c r="M51" s="175">
        <f t="shared" ref="M51:AB51" si="26">SUM(M52:M55)</f>
        <v>458</v>
      </c>
      <c r="N51" s="177">
        <f t="shared" si="5"/>
        <v>237</v>
      </c>
      <c r="O51" s="153">
        <f t="shared" si="26"/>
        <v>221</v>
      </c>
      <c r="P51" s="138">
        <f t="shared" si="26"/>
        <v>0</v>
      </c>
      <c r="Q51" s="446">
        <f t="shared" si="26"/>
        <v>0</v>
      </c>
      <c r="R51" s="446">
        <f t="shared" si="26"/>
        <v>0</v>
      </c>
      <c r="S51" s="478">
        <f t="shared" si="26"/>
        <v>0</v>
      </c>
      <c r="T51" s="478">
        <f t="shared" si="26"/>
        <v>0</v>
      </c>
      <c r="U51" s="505">
        <f t="shared" si="26"/>
        <v>131</v>
      </c>
      <c r="V51" s="505">
        <f t="shared" si="26"/>
        <v>260</v>
      </c>
      <c r="W51" s="423">
        <f t="shared" si="26"/>
        <v>23</v>
      </c>
      <c r="X51" s="423">
        <f t="shared" si="26"/>
        <v>44</v>
      </c>
      <c r="Y51" s="138"/>
      <c r="Z51" s="189"/>
      <c r="AA51" s="175">
        <f t="shared" si="26"/>
        <v>458</v>
      </c>
      <c r="AB51" s="245">
        <f t="shared" si="26"/>
        <v>153</v>
      </c>
      <c r="AC51" s="153">
        <f>SUM(AC52)</f>
        <v>87</v>
      </c>
      <c r="AD51" s="124">
        <f>SUM(AD30:AD49)</f>
        <v>2124</v>
      </c>
      <c r="AE51" s="124">
        <f>SUM(AE30:AE49)</f>
        <v>3024</v>
      </c>
    </row>
    <row r="52" spans="1:31" s="34" customFormat="1" ht="36" x14ac:dyDescent="0.2">
      <c r="A52" s="39" t="s">
        <v>47</v>
      </c>
      <c r="B52" s="40" t="s">
        <v>48</v>
      </c>
      <c r="C52" s="86"/>
      <c r="D52" s="87"/>
      <c r="E52" s="87"/>
      <c r="F52" s="87"/>
      <c r="G52" s="87"/>
      <c r="H52" s="360" t="s">
        <v>8</v>
      </c>
      <c r="I52" s="98"/>
      <c r="J52" s="578" t="s">
        <v>38</v>
      </c>
      <c r="K52" s="171">
        <f>SUM(L52:M52)</f>
        <v>259</v>
      </c>
      <c r="L52" s="171">
        <v>86</v>
      </c>
      <c r="M52" s="171">
        <v>173</v>
      </c>
      <c r="N52" s="171">
        <f t="shared" si="5"/>
        <v>69</v>
      </c>
      <c r="O52" s="21">
        <v>104</v>
      </c>
      <c r="P52" s="22"/>
      <c r="Q52" s="439">
        <v>0</v>
      </c>
      <c r="R52" s="439">
        <v>0</v>
      </c>
      <c r="S52" s="472">
        <v>0</v>
      </c>
      <c r="T52" s="472">
        <v>0</v>
      </c>
      <c r="U52" s="499">
        <v>56</v>
      </c>
      <c r="V52" s="499">
        <v>94</v>
      </c>
      <c r="W52" s="417">
        <v>23</v>
      </c>
      <c r="X52" s="417"/>
      <c r="Y52" s="22"/>
      <c r="Z52" s="186"/>
      <c r="AA52" s="264">
        <f t="shared" si="23"/>
        <v>173</v>
      </c>
      <c r="AB52" s="251">
        <v>67</v>
      </c>
      <c r="AC52" s="7">
        <v>87</v>
      </c>
    </row>
    <row r="53" spans="1:31" s="52" customFormat="1" ht="25.5" customHeight="1" thickBot="1" x14ac:dyDescent="0.25">
      <c r="A53" s="206" t="s">
        <v>99</v>
      </c>
      <c r="B53" s="48" t="s">
        <v>100</v>
      </c>
      <c r="C53" s="99"/>
      <c r="D53" s="100"/>
      <c r="E53" s="100"/>
      <c r="F53" s="100"/>
      <c r="G53" s="100"/>
      <c r="H53" s="100"/>
      <c r="I53" s="100"/>
      <c r="J53" s="579"/>
      <c r="K53" s="176">
        <f>SUM(L53:M53)</f>
        <v>266</v>
      </c>
      <c r="L53" s="176">
        <v>89</v>
      </c>
      <c r="M53" s="176">
        <v>177</v>
      </c>
      <c r="N53" s="180">
        <f t="shared" si="5"/>
        <v>60</v>
      </c>
      <c r="O53" s="49">
        <v>117</v>
      </c>
      <c r="P53" s="50"/>
      <c r="Q53" s="440"/>
      <c r="R53" s="440"/>
      <c r="S53" s="473"/>
      <c r="T53" s="473"/>
      <c r="U53" s="500">
        <v>57</v>
      </c>
      <c r="V53" s="500">
        <v>94</v>
      </c>
      <c r="W53" s="418"/>
      <c r="X53" s="418">
        <v>26</v>
      </c>
      <c r="Y53" s="50"/>
      <c r="Z53" s="190"/>
      <c r="AA53" s="267">
        <f t="shared" si="23"/>
        <v>177</v>
      </c>
      <c r="AB53" s="255">
        <v>86</v>
      </c>
      <c r="AC53" s="51">
        <v>86</v>
      </c>
    </row>
    <row r="54" spans="1:31" s="124" customFormat="1" ht="12.75" thickBot="1" x14ac:dyDescent="0.25">
      <c r="A54" s="207" t="s">
        <v>49</v>
      </c>
      <c r="B54" s="114" t="s">
        <v>137</v>
      </c>
      <c r="C54" s="126"/>
      <c r="D54" s="127"/>
      <c r="E54" s="127"/>
      <c r="F54" s="127"/>
      <c r="G54" s="127"/>
      <c r="H54" s="525" t="s">
        <v>175</v>
      </c>
      <c r="I54" s="127"/>
      <c r="J54" s="128"/>
      <c r="K54" s="177">
        <f>SUM(L54:M54)</f>
        <v>72</v>
      </c>
      <c r="L54" s="177"/>
      <c r="M54" s="177">
        <v>72</v>
      </c>
      <c r="N54" s="177">
        <f t="shared" si="5"/>
        <v>72</v>
      </c>
      <c r="O54" s="129"/>
      <c r="P54" s="130"/>
      <c r="Q54" s="447">
        <v>0</v>
      </c>
      <c r="R54" s="447">
        <v>0</v>
      </c>
      <c r="S54" s="479">
        <v>0</v>
      </c>
      <c r="T54" s="479">
        <v>0</v>
      </c>
      <c r="U54" s="506">
        <v>18</v>
      </c>
      <c r="V54" s="506">
        <v>54</v>
      </c>
      <c r="W54" s="424">
        <v>0</v>
      </c>
      <c r="X54" s="424">
        <v>0</v>
      </c>
      <c r="Y54" s="130"/>
      <c r="Z54" s="132"/>
      <c r="AA54" s="169">
        <f t="shared" si="23"/>
        <v>72</v>
      </c>
      <c r="AB54" s="256">
        <v>0</v>
      </c>
      <c r="AC54" s="123"/>
    </row>
    <row r="55" spans="1:31" s="385" customFormat="1" ht="15" customHeight="1" thickBot="1" x14ac:dyDescent="0.25">
      <c r="A55" s="372" t="s">
        <v>50</v>
      </c>
      <c r="B55" s="373" t="s">
        <v>136</v>
      </c>
      <c r="C55" s="374"/>
      <c r="D55" s="375"/>
      <c r="E55" s="375"/>
      <c r="F55" s="375"/>
      <c r="G55" s="375"/>
      <c r="H55" s="375"/>
      <c r="I55" s="375"/>
      <c r="J55" s="376" t="s">
        <v>38</v>
      </c>
      <c r="K55" s="377">
        <f>SUM(L55:M55)</f>
        <v>36</v>
      </c>
      <c r="L55" s="377"/>
      <c r="M55" s="377">
        <v>36</v>
      </c>
      <c r="N55" s="378">
        <f t="shared" si="5"/>
        <v>36</v>
      </c>
      <c r="O55" s="379"/>
      <c r="P55" s="380"/>
      <c r="Q55" s="443">
        <v>0</v>
      </c>
      <c r="R55" s="443">
        <v>0</v>
      </c>
      <c r="S55" s="369">
        <v>0</v>
      </c>
      <c r="T55" s="369">
        <v>0</v>
      </c>
      <c r="U55" s="386">
        <v>0</v>
      </c>
      <c r="V55" s="387">
        <v>18</v>
      </c>
      <c r="W55" s="420">
        <v>0</v>
      </c>
      <c r="X55" s="523">
        <v>18</v>
      </c>
      <c r="Y55" s="380"/>
      <c r="Z55" s="381"/>
      <c r="AA55" s="382">
        <f t="shared" si="23"/>
        <v>36</v>
      </c>
      <c r="AB55" s="383"/>
      <c r="AC55" s="384"/>
    </row>
    <row r="56" spans="1:31" s="124" customFormat="1" ht="18" customHeight="1" thickBot="1" x14ac:dyDescent="0.25">
      <c r="A56" s="208"/>
      <c r="B56" s="125"/>
      <c r="C56" s="133"/>
      <c r="D56" s="134"/>
      <c r="E56" s="134"/>
      <c r="F56" s="134"/>
      <c r="G56" s="134"/>
      <c r="H56" s="134"/>
      <c r="I56" s="134"/>
      <c r="J56" s="366"/>
      <c r="K56" s="178"/>
      <c r="L56" s="178"/>
      <c r="M56" s="178"/>
      <c r="N56" s="177">
        <f t="shared" si="5"/>
        <v>0</v>
      </c>
      <c r="O56" s="136"/>
      <c r="P56" s="137"/>
      <c r="Q56" s="443"/>
      <c r="R56" s="443"/>
      <c r="S56" s="369"/>
      <c r="T56" s="369"/>
      <c r="U56" s="386"/>
      <c r="V56" s="386"/>
      <c r="W56" s="420"/>
      <c r="X56" s="420"/>
      <c r="Y56" s="137"/>
      <c r="Z56" s="139"/>
      <c r="AA56" s="175"/>
      <c r="AB56" s="257"/>
      <c r="AC56" s="123"/>
    </row>
    <row r="57" spans="1:31" s="46" customFormat="1" ht="6.75" customHeight="1" thickBot="1" x14ac:dyDescent="0.25">
      <c r="A57" s="209"/>
      <c r="B57" s="53"/>
      <c r="C57" s="101"/>
      <c r="D57" s="102"/>
      <c r="E57" s="102"/>
      <c r="F57" s="102"/>
      <c r="G57" s="102"/>
      <c r="H57" s="102"/>
      <c r="I57" s="102"/>
      <c r="J57" s="103"/>
      <c r="K57" s="179"/>
      <c r="L57" s="179"/>
      <c r="M57" s="179"/>
      <c r="N57" s="295">
        <f t="shared" si="5"/>
        <v>0</v>
      </c>
      <c r="O57" s="54"/>
      <c r="P57" s="55"/>
      <c r="Q57" s="436"/>
      <c r="R57" s="436"/>
      <c r="S57" s="469"/>
      <c r="T57" s="469"/>
      <c r="U57" s="496"/>
      <c r="V57" s="496"/>
      <c r="W57" s="414"/>
      <c r="X57" s="414"/>
      <c r="Y57" s="55"/>
      <c r="Z57" s="185"/>
      <c r="AA57" s="268"/>
      <c r="AB57" s="258"/>
      <c r="AC57" s="45"/>
    </row>
    <row r="58" spans="1:31" s="124" customFormat="1" ht="31.5" customHeight="1" thickBot="1" x14ac:dyDescent="0.25">
      <c r="A58" s="154" t="s">
        <v>13</v>
      </c>
      <c r="B58" s="146" t="s">
        <v>51</v>
      </c>
      <c r="C58" s="147"/>
      <c r="D58" s="148"/>
      <c r="E58" s="148"/>
      <c r="F58" s="148"/>
      <c r="G58" s="148"/>
      <c r="H58" s="148"/>
      <c r="I58" s="148"/>
      <c r="J58" s="365" t="s">
        <v>172</v>
      </c>
      <c r="K58" s="247">
        <f>SUM(K59:K62)</f>
        <v>1203</v>
      </c>
      <c r="L58" s="169">
        <f>SUM(L59:L62)</f>
        <v>263</v>
      </c>
      <c r="M58" s="169">
        <f t="shared" ref="M58:AC58" si="27">SUM(M59:M62)</f>
        <v>940</v>
      </c>
      <c r="N58" s="296">
        <f t="shared" si="5"/>
        <v>575</v>
      </c>
      <c r="O58" s="141">
        <f t="shared" si="27"/>
        <v>365</v>
      </c>
      <c r="P58" s="131">
        <f t="shared" si="27"/>
        <v>46</v>
      </c>
      <c r="Q58" s="444">
        <f t="shared" si="27"/>
        <v>0</v>
      </c>
      <c r="R58" s="444">
        <f t="shared" si="27"/>
        <v>67</v>
      </c>
      <c r="S58" s="477">
        <f t="shared" si="27"/>
        <v>183</v>
      </c>
      <c r="T58" s="477">
        <f t="shared" si="27"/>
        <v>181</v>
      </c>
      <c r="U58" s="504">
        <f t="shared" si="27"/>
        <v>212</v>
      </c>
      <c r="V58" s="504">
        <f t="shared" si="27"/>
        <v>129</v>
      </c>
      <c r="W58" s="421">
        <f t="shared" si="27"/>
        <v>68</v>
      </c>
      <c r="X58" s="421">
        <f t="shared" si="27"/>
        <v>100</v>
      </c>
      <c r="Y58" s="131"/>
      <c r="Z58" s="155"/>
      <c r="AA58" s="169">
        <f t="shared" si="27"/>
        <v>940</v>
      </c>
      <c r="AB58" s="247">
        <f t="shared" si="27"/>
        <v>159</v>
      </c>
      <c r="AC58" s="141">
        <f t="shared" si="27"/>
        <v>140</v>
      </c>
    </row>
    <row r="59" spans="1:31" s="34" customFormat="1" ht="24" customHeight="1" x14ac:dyDescent="0.2">
      <c r="A59" s="39" t="s">
        <v>52</v>
      </c>
      <c r="B59" s="40" t="s">
        <v>53</v>
      </c>
      <c r="C59" s="86"/>
      <c r="D59" s="104" t="s">
        <v>8</v>
      </c>
      <c r="E59" s="87"/>
      <c r="F59" s="104" t="s">
        <v>8</v>
      </c>
      <c r="G59" s="87"/>
      <c r="H59" s="87"/>
      <c r="I59" s="87"/>
      <c r="J59" s="367"/>
      <c r="K59" s="171">
        <f>SUM(L59:M59)</f>
        <v>300</v>
      </c>
      <c r="L59" s="362">
        <v>100</v>
      </c>
      <c r="M59" s="171">
        <v>200</v>
      </c>
      <c r="N59" s="292">
        <f t="shared" si="5"/>
        <v>115</v>
      </c>
      <c r="O59" s="21">
        <v>85</v>
      </c>
      <c r="P59" s="22"/>
      <c r="Q59" s="439"/>
      <c r="R59" s="439">
        <v>67</v>
      </c>
      <c r="S59" s="472">
        <v>71</v>
      </c>
      <c r="T59" s="472">
        <v>62</v>
      </c>
      <c r="U59" s="499"/>
      <c r="V59" s="499"/>
      <c r="W59" s="417"/>
      <c r="X59" s="417">
        <v>0</v>
      </c>
      <c r="Y59" s="22"/>
      <c r="Z59" s="186"/>
      <c r="AA59" s="264">
        <f t="shared" si="23"/>
        <v>200</v>
      </c>
      <c r="AB59" s="251">
        <v>58</v>
      </c>
      <c r="AC59" s="7">
        <v>60</v>
      </c>
    </row>
    <row r="60" spans="1:31" s="34" customFormat="1" ht="29.25" customHeight="1" thickBot="1" x14ac:dyDescent="0.25">
      <c r="A60" s="37" t="s">
        <v>54</v>
      </c>
      <c r="B60" s="38" t="s">
        <v>81</v>
      </c>
      <c r="C60" s="90"/>
      <c r="D60" s="91"/>
      <c r="E60" s="91"/>
      <c r="F60" s="91"/>
      <c r="G60" s="91"/>
      <c r="H60" s="104" t="s">
        <v>8</v>
      </c>
      <c r="I60" s="91"/>
      <c r="J60" s="223" t="s">
        <v>8</v>
      </c>
      <c r="K60" s="173">
        <f>SUM(L60:M60)</f>
        <v>489</v>
      </c>
      <c r="L60" s="277">
        <v>163</v>
      </c>
      <c r="M60" s="173">
        <v>326</v>
      </c>
      <c r="N60" s="180">
        <f t="shared" si="5"/>
        <v>46</v>
      </c>
      <c r="O60" s="29">
        <v>280</v>
      </c>
      <c r="P60" s="30">
        <v>46</v>
      </c>
      <c r="Q60" s="440"/>
      <c r="R60" s="440"/>
      <c r="S60" s="473">
        <v>40</v>
      </c>
      <c r="T60" s="480">
        <v>83</v>
      </c>
      <c r="U60" s="500">
        <v>68</v>
      </c>
      <c r="V60" s="500">
        <v>57</v>
      </c>
      <c r="W60" s="418">
        <v>32</v>
      </c>
      <c r="X60" s="418">
        <v>46</v>
      </c>
      <c r="Y60" s="30"/>
      <c r="Z60" s="188"/>
      <c r="AA60" s="265">
        <f t="shared" si="23"/>
        <v>326</v>
      </c>
      <c r="AB60" s="253">
        <v>101</v>
      </c>
      <c r="AC60" s="7">
        <v>80</v>
      </c>
    </row>
    <row r="61" spans="1:31" s="124" customFormat="1" ht="12.75" customHeight="1" thickBot="1" x14ac:dyDescent="0.25">
      <c r="A61" s="207" t="s">
        <v>55</v>
      </c>
      <c r="B61" s="114" t="s">
        <v>137</v>
      </c>
      <c r="C61" s="126"/>
      <c r="D61" s="127"/>
      <c r="E61" s="127"/>
      <c r="F61" s="127"/>
      <c r="G61" s="127"/>
      <c r="H61" s="127"/>
      <c r="I61" s="527" t="s">
        <v>38</v>
      </c>
      <c r="J61" s="528"/>
      <c r="K61" s="177">
        <f>SUM(L61:M61)</f>
        <v>360</v>
      </c>
      <c r="L61" s="177"/>
      <c r="M61" s="177">
        <v>360</v>
      </c>
      <c r="N61" s="177">
        <f t="shared" si="5"/>
        <v>360</v>
      </c>
      <c r="O61" s="129"/>
      <c r="P61" s="130"/>
      <c r="Q61" s="447"/>
      <c r="R61" s="447">
        <v>0</v>
      </c>
      <c r="S61" s="481">
        <v>72</v>
      </c>
      <c r="T61" s="482">
        <v>36</v>
      </c>
      <c r="U61" s="506">
        <v>144</v>
      </c>
      <c r="V61" s="507">
        <v>72</v>
      </c>
      <c r="W61" s="431">
        <v>36</v>
      </c>
      <c r="X61" s="424">
        <v>0</v>
      </c>
      <c r="Y61" s="130"/>
      <c r="Z61" s="132"/>
      <c r="AA61" s="169">
        <f t="shared" si="23"/>
        <v>360</v>
      </c>
      <c r="AB61" s="256"/>
      <c r="AC61" s="123"/>
    </row>
    <row r="62" spans="1:31" s="385" customFormat="1" ht="12.75" thickBot="1" x14ac:dyDescent="0.25">
      <c r="A62" s="389" t="s">
        <v>56</v>
      </c>
      <c r="B62" s="373" t="s">
        <v>136</v>
      </c>
      <c r="C62" s="390"/>
      <c r="D62" s="391"/>
      <c r="E62" s="391"/>
      <c r="F62" s="391"/>
      <c r="G62" s="391"/>
      <c r="H62" s="391"/>
      <c r="I62" s="391"/>
      <c r="J62" s="392" t="s">
        <v>38</v>
      </c>
      <c r="K62" s="378">
        <f>SUM(L62:M62)</f>
        <v>54</v>
      </c>
      <c r="L62" s="378"/>
      <c r="M62" s="378">
        <v>54</v>
      </c>
      <c r="N62" s="378">
        <f t="shared" si="5"/>
        <v>54</v>
      </c>
      <c r="O62" s="393"/>
      <c r="P62" s="394"/>
      <c r="Q62" s="447">
        <v>0</v>
      </c>
      <c r="R62" s="447">
        <v>0</v>
      </c>
      <c r="S62" s="479">
        <v>0</v>
      </c>
      <c r="T62" s="479">
        <v>0</v>
      </c>
      <c r="U62" s="506">
        <v>0</v>
      </c>
      <c r="V62" s="506">
        <v>0</v>
      </c>
      <c r="W62" s="424"/>
      <c r="X62" s="424">
        <v>54</v>
      </c>
      <c r="Y62" s="394"/>
      <c r="Z62" s="395"/>
      <c r="AA62" s="396">
        <f t="shared" si="23"/>
        <v>54</v>
      </c>
      <c r="AB62" s="397"/>
      <c r="AC62" s="384"/>
    </row>
    <row r="63" spans="1:31" s="124" customFormat="1" ht="18" customHeight="1" thickBot="1" x14ac:dyDescent="0.25">
      <c r="A63" s="207"/>
      <c r="B63" s="114"/>
      <c r="C63" s="126"/>
      <c r="D63" s="127"/>
      <c r="E63" s="127"/>
      <c r="F63" s="127"/>
      <c r="G63" s="127"/>
      <c r="H63" s="127"/>
      <c r="I63" s="127"/>
      <c r="J63" s="361"/>
      <c r="K63" s="177"/>
      <c r="L63" s="177"/>
      <c r="M63" s="177"/>
      <c r="N63" s="296">
        <f t="shared" si="5"/>
        <v>0</v>
      </c>
      <c r="O63" s="129"/>
      <c r="P63" s="130"/>
      <c r="Q63" s="447"/>
      <c r="R63" s="447"/>
      <c r="S63" s="479"/>
      <c r="T63" s="479"/>
      <c r="U63" s="506"/>
      <c r="V63" s="506"/>
      <c r="W63" s="424"/>
      <c r="X63" s="424"/>
      <c r="Y63" s="130"/>
      <c r="Z63" s="132"/>
      <c r="AA63" s="169"/>
      <c r="AB63" s="256"/>
      <c r="AC63" s="123"/>
    </row>
    <row r="64" spans="1:31" s="46" customFormat="1" ht="6.75" customHeight="1" thickBot="1" x14ac:dyDescent="0.25">
      <c r="A64" s="209"/>
      <c r="B64" s="53"/>
      <c r="C64" s="101"/>
      <c r="D64" s="102"/>
      <c r="E64" s="102"/>
      <c r="F64" s="102"/>
      <c r="G64" s="102"/>
      <c r="H64" s="102"/>
      <c r="I64" s="102"/>
      <c r="J64" s="103"/>
      <c r="K64" s="179"/>
      <c r="L64" s="179"/>
      <c r="M64" s="179"/>
      <c r="N64" s="295">
        <f t="shared" si="5"/>
        <v>0</v>
      </c>
      <c r="O64" s="54"/>
      <c r="P64" s="55"/>
      <c r="Q64" s="436"/>
      <c r="R64" s="436"/>
      <c r="S64" s="469"/>
      <c r="T64" s="469"/>
      <c r="U64" s="496"/>
      <c r="V64" s="496"/>
      <c r="W64" s="414"/>
      <c r="X64" s="414"/>
      <c r="Y64" s="55"/>
      <c r="Z64" s="185"/>
      <c r="AA64" s="268"/>
      <c r="AB64" s="54"/>
      <c r="AC64" s="45"/>
    </row>
    <row r="65" spans="1:29" s="124" customFormat="1" ht="36.75" thickBot="1" x14ac:dyDescent="0.25">
      <c r="A65" s="154" t="s">
        <v>14</v>
      </c>
      <c r="B65" s="146" t="s">
        <v>57</v>
      </c>
      <c r="C65" s="147"/>
      <c r="D65" s="148"/>
      <c r="E65" s="148"/>
      <c r="F65" s="148"/>
      <c r="G65" s="148"/>
      <c r="H65" s="148"/>
      <c r="I65" s="148"/>
      <c r="J65" s="368" t="s">
        <v>172</v>
      </c>
      <c r="K65" s="247">
        <f>SUM(K66:K68)</f>
        <v>633</v>
      </c>
      <c r="L65" s="169">
        <f>SUM(L66:L68)</f>
        <v>175</v>
      </c>
      <c r="M65" s="169">
        <f t="shared" ref="M65:AC65" si="28">SUM(M66:M68)</f>
        <v>458</v>
      </c>
      <c r="N65" s="297">
        <f t="shared" si="5"/>
        <v>390</v>
      </c>
      <c r="O65" s="141">
        <f t="shared" si="28"/>
        <v>68</v>
      </c>
      <c r="P65" s="131">
        <f t="shared" si="28"/>
        <v>0</v>
      </c>
      <c r="Q65" s="444">
        <f t="shared" si="28"/>
        <v>0</v>
      </c>
      <c r="R65" s="444">
        <f t="shared" si="28"/>
        <v>0</v>
      </c>
      <c r="S65" s="477">
        <f t="shared" si="28"/>
        <v>0</v>
      </c>
      <c r="T65" s="477">
        <f t="shared" si="28"/>
        <v>0</v>
      </c>
      <c r="U65" s="504">
        <f t="shared" si="28"/>
        <v>88</v>
      </c>
      <c r="V65" s="504">
        <f t="shared" si="28"/>
        <v>200</v>
      </c>
      <c r="W65" s="421">
        <f t="shared" si="28"/>
        <v>100</v>
      </c>
      <c r="X65" s="421">
        <f t="shared" si="28"/>
        <v>70</v>
      </c>
      <c r="Y65" s="131"/>
      <c r="Z65" s="155"/>
      <c r="AA65" s="169">
        <f t="shared" si="28"/>
        <v>458</v>
      </c>
      <c r="AB65" s="141">
        <f t="shared" si="28"/>
        <v>58</v>
      </c>
      <c r="AC65" s="131">
        <f t="shared" si="28"/>
        <v>179</v>
      </c>
    </row>
    <row r="66" spans="1:29" s="34" customFormat="1" ht="29.25" customHeight="1" thickBot="1" x14ac:dyDescent="0.25">
      <c r="A66" s="210" t="s">
        <v>58</v>
      </c>
      <c r="B66" s="56" t="s">
        <v>69</v>
      </c>
      <c r="C66" s="105"/>
      <c r="D66" s="106"/>
      <c r="E66" s="106"/>
      <c r="F66" s="106"/>
      <c r="G66" s="106"/>
      <c r="H66" s="85" t="s">
        <v>8</v>
      </c>
      <c r="I66" s="106"/>
      <c r="J66" s="85" t="s">
        <v>8</v>
      </c>
      <c r="K66" s="180">
        <f>SUM(L66:M66)</f>
        <v>525</v>
      </c>
      <c r="L66" s="180">
        <v>175</v>
      </c>
      <c r="M66" s="180">
        <v>350</v>
      </c>
      <c r="N66" s="180">
        <f t="shared" si="5"/>
        <v>282</v>
      </c>
      <c r="O66" s="15">
        <v>68</v>
      </c>
      <c r="P66" s="16"/>
      <c r="Q66" s="436">
        <v>0</v>
      </c>
      <c r="R66" s="436">
        <v>0</v>
      </c>
      <c r="S66" s="469"/>
      <c r="T66" s="469"/>
      <c r="U66" s="496">
        <v>88</v>
      </c>
      <c r="V66" s="496">
        <v>110</v>
      </c>
      <c r="W66" s="414">
        <v>100</v>
      </c>
      <c r="X66" s="414">
        <v>52</v>
      </c>
      <c r="Y66" s="16"/>
      <c r="Z66" s="13"/>
      <c r="AA66" s="182">
        <f t="shared" si="23"/>
        <v>350</v>
      </c>
      <c r="AB66" s="15">
        <v>58</v>
      </c>
      <c r="AC66" s="7">
        <v>179</v>
      </c>
    </row>
    <row r="67" spans="1:29" s="124" customFormat="1" ht="15" customHeight="1" thickBot="1" x14ac:dyDescent="0.25">
      <c r="A67" s="207" t="s">
        <v>59</v>
      </c>
      <c r="B67" s="114" t="s">
        <v>137</v>
      </c>
      <c r="C67" s="126"/>
      <c r="D67" s="127"/>
      <c r="E67" s="127"/>
      <c r="F67" s="127"/>
      <c r="G67" s="127"/>
      <c r="H67" s="144" t="s">
        <v>90</v>
      </c>
      <c r="I67" s="127"/>
      <c r="J67" s="128"/>
      <c r="K67" s="177">
        <f>SUM(L67:M67)</f>
        <v>72</v>
      </c>
      <c r="L67" s="177"/>
      <c r="M67" s="177">
        <v>72</v>
      </c>
      <c r="N67" s="177">
        <f t="shared" si="5"/>
        <v>72</v>
      </c>
      <c r="O67" s="129"/>
      <c r="P67" s="130"/>
      <c r="Q67" s="447">
        <v>0</v>
      </c>
      <c r="R67" s="447">
        <v>0</v>
      </c>
      <c r="S67" s="479">
        <v>0</v>
      </c>
      <c r="T67" s="479">
        <v>0</v>
      </c>
      <c r="U67" s="506">
        <v>0</v>
      </c>
      <c r="V67" s="506">
        <v>72</v>
      </c>
      <c r="W67" s="424">
        <v>0</v>
      </c>
      <c r="X67" s="424">
        <v>0</v>
      </c>
      <c r="Y67" s="130"/>
      <c r="Z67" s="132"/>
      <c r="AA67" s="169">
        <f t="shared" si="23"/>
        <v>72</v>
      </c>
      <c r="AB67" s="256"/>
      <c r="AC67" s="123"/>
    </row>
    <row r="68" spans="1:29" s="385" customFormat="1" ht="12.75" thickBot="1" x14ac:dyDescent="0.25">
      <c r="A68" s="398" t="s">
        <v>173</v>
      </c>
      <c r="B68" s="373" t="s">
        <v>136</v>
      </c>
      <c r="C68" s="399"/>
      <c r="D68" s="400"/>
      <c r="E68" s="400"/>
      <c r="F68" s="400"/>
      <c r="G68" s="400"/>
      <c r="H68" s="401" t="s">
        <v>90</v>
      </c>
      <c r="J68" s="402" t="s">
        <v>90</v>
      </c>
      <c r="K68" s="403">
        <f>SUM(L68:M68)</f>
        <v>36</v>
      </c>
      <c r="L68" s="403"/>
      <c r="M68" s="403">
        <v>36</v>
      </c>
      <c r="N68" s="378">
        <f t="shared" si="5"/>
        <v>36</v>
      </c>
      <c r="O68" s="404"/>
      <c r="P68" s="405"/>
      <c r="Q68" s="448"/>
      <c r="R68" s="448"/>
      <c r="S68" s="483"/>
      <c r="T68" s="483"/>
      <c r="U68" s="508"/>
      <c r="V68" s="509">
        <v>18</v>
      </c>
      <c r="W68" s="425"/>
      <c r="X68" s="524">
        <v>18</v>
      </c>
      <c r="Y68" s="406"/>
      <c r="Z68" s="407"/>
      <c r="AA68" s="408">
        <f t="shared" si="23"/>
        <v>36</v>
      </c>
      <c r="AB68" s="409"/>
      <c r="AC68" s="384"/>
    </row>
    <row r="69" spans="1:29" s="124" customFormat="1" ht="12.75" thickBot="1" x14ac:dyDescent="0.25">
      <c r="A69" s="207"/>
      <c r="B69" s="114"/>
      <c r="C69" s="126"/>
      <c r="D69" s="127"/>
      <c r="E69" s="127"/>
      <c r="F69" s="127"/>
      <c r="G69" s="127"/>
      <c r="H69" s="127"/>
      <c r="I69" s="127"/>
      <c r="J69" s="128"/>
      <c r="K69" s="177"/>
      <c r="L69" s="177"/>
      <c r="M69" s="177"/>
      <c r="N69" s="296">
        <f t="shared" si="5"/>
        <v>0</v>
      </c>
      <c r="O69" s="129"/>
      <c r="P69" s="130"/>
      <c r="Q69" s="447"/>
      <c r="R69" s="447"/>
      <c r="S69" s="479"/>
      <c r="T69" s="479"/>
      <c r="U69" s="506"/>
      <c r="V69" s="506"/>
      <c r="W69" s="424"/>
      <c r="X69" s="424"/>
      <c r="Y69" s="130"/>
      <c r="Z69" s="132"/>
      <c r="AA69" s="169"/>
      <c r="AB69" s="256"/>
      <c r="AC69" s="123"/>
    </row>
    <row r="70" spans="1:29" s="46" customFormat="1" ht="9" customHeight="1" thickBot="1" x14ac:dyDescent="0.25">
      <c r="A70" s="209"/>
      <c r="B70" s="53"/>
      <c r="C70" s="101"/>
      <c r="D70" s="102"/>
      <c r="E70" s="102"/>
      <c r="F70" s="102"/>
      <c r="G70" s="102"/>
      <c r="H70" s="102"/>
      <c r="I70" s="102"/>
      <c r="J70" s="103"/>
      <c r="K70" s="179"/>
      <c r="L70" s="179"/>
      <c r="M70" s="179"/>
      <c r="N70" s="295">
        <f t="shared" si="5"/>
        <v>0</v>
      </c>
      <c r="O70" s="54"/>
      <c r="P70" s="55"/>
      <c r="Q70" s="436"/>
      <c r="R70" s="436"/>
      <c r="S70" s="469"/>
      <c r="T70" s="469"/>
      <c r="U70" s="496"/>
      <c r="V70" s="496"/>
      <c r="W70" s="414"/>
      <c r="X70" s="414"/>
      <c r="Y70" s="55"/>
      <c r="Z70" s="185"/>
      <c r="AA70" s="268"/>
      <c r="AB70" s="54"/>
      <c r="AC70" s="45"/>
    </row>
    <row r="71" spans="1:29" s="124" customFormat="1" ht="49.9" customHeight="1" thickBot="1" x14ac:dyDescent="0.25">
      <c r="A71" s="154" t="s">
        <v>17</v>
      </c>
      <c r="B71" s="146" t="s">
        <v>135</v>
      </c>
      <c r="C71" s="147"/>
      <c r="D71" s="148"/>
      <c r="E71" s="148"/>
      <c r="F71" s="148"/>
      <c r="G71" s="148"/>
      <c r="H71" s="148"/>
      <c r="I71" s="148"/>
      <c r="J71" s="365" t="s">
        <v>172</v>
      </c>
      <c r="K71" s="169">
        <f>SUM(K72:K74)</f>
        <v>429</v>
      </c>
      <c r="L71" s="169">
        <f>SUM(L72:L74)</f>
        <v>125</v>
      </c>
      <c r="M71" s="169">
        <f t="shared" ref="M71:AC71" si="29">SUM(M72:M74)</f>
        <v>304</v>
      </c>
      <c r="N71" s="293">
        <f t="shared" si="5"/>
        <v>272</v>
      </c>
      <c r="O71" s="141">
        <f t="shared" si="29"/>
        <v>32</v>
      </c>
      <c r="P71" s="131">
        <f t="shared" si="29"/>
        <v>60</v>
      </c>
      <c r="Q71" s="444">
        <f t="shared" si="29"/>
        <v>0</v>
      </c>
      <c r="R71" s="444">
        <f t="shared" si="29"/>
        <v>0</v>
      </c>
      <c r="S71" s="477">
        <f t="shared" si="29"/>
        <v>0</v>
      </c>
      <c r="T71" s="477">
        <f t="shared" si="29"/>
        <v>18</v>
      </c>
      <c r="U71" s="504">
        <f t="shared" si="29"/>
        <v>52</v>
      </c>
      <c r="V71" s="504">
        <f t="shared" si="29"/>
        <v>19</v>
      </c>
      <c r="W71" s="421">
        <f t="shared" si="29"/>
        <v>117</v>
      </c>
      <c r="X71" s="421">
        <f t="shared" si="29"/>
        <v>98</v>
      </c>
      <c r="Y71" s="131"/>
      <c r="Z71" s="155"/>
      <c r="AA71" s="169">
        <f t="shared" si="29"/>
        <v>304</v>
      </c>
      <c r="AB71" s="247">
        <f t="shared" si="29"/>
        <v>117</v>
      </c>
      <c r="AC71" s="141">
        <f t="shared" si="29"/>
        <v>45</v>
      </c>
    </row>
    <row r="72" spans="1:29" s="34" customFormat="1" ht="46.5" customHeight="1" thickBot="1" x14ac:dyDescent="0.25">
      <c r="A72" s="57" t="s">
        <v>60</v>
      </c>
      <c r="B72" s="58" t="s">
        <v>70</v>
      </c>
      <c r="C72" s="107"/>
      <c r="D72" s="108"/>
      <c r="E72" s="108"/>
      <c r="F72" s="108"/>
      <c r="G72" s="108"/>
      <c r="H72" s="108" t="s">
        <v>38</v>
      </c>
      <c r="I72" s="108"/>
      <c r="J72" s="85" t="s">
        <v>8</v>
      </c>
      <c r="K72" s="180">
        <f>SUM(L72:M72)</f>
        <v>375</v>
      </c>
      <c r="L72" s="180">
        <v>125</v>
      </c>
      <c r="M72" s="180">
        <v>250</v>
      </c>
      <c r="N72" s="180">
        <f t="shared" si="5"/>
        <v>218</v>
      </c>
      <c r="O72" s="15">
        <v>32</v>
      </c>
      <c r="P72" s="16">
        <v>60</v>
      </c>
      <c r="Q72" s="436">
        <v>0</v>
      </c>
      <c r="R72" s="436">
        <v>0</v>
      </c>
      <c r="S72" s="469">
        <v>0</v>
      </c>
      <c r="T72" s="469">
        <v>0</v>
      </c>
      <c r="U72" s="496">
        <v>34</v>
      </c>
      <c r="V72" s="496">
        <v>19</v>
      </c>
      <c r="W72" s="414">
        <v>117</v>
      </c>
      <c r="X72" s="414">
        <v>80</v>
      </c>
      <c r="Y72" s="16"/>
      <c r="Z72" s="13"/>
      <c r="AA72" s="182">
        <f t="shared" si="23"/>
        <v>250</v>
      </c>
      <c r="AB72" s="252">
        <v>117</v>
      </c>
      <c r="AC72" s="7">
        <v>45</v>
      </c>
    </row>
    <row r="73" spans="1:29" s="124" customFormat="1" ht="12.75" thickBot="1" x14ac:dyDescent="0.25">
      <c r="A73" s="211" t="s">
        <v>91</v>
      </c>
      <c r="B73" s="114" t="s">
        <v>137</v>
      </c>
      <c r="C73" s="115"/>
      <c r="D73" s="116"/>
      <c r="E73" s="116"/>
      <c r="F73" s="117" t="s">
        <v>38</v>
      </c>
      <c r="G73" s="237"/>
      <c r="H73" s="116"/>
      <c r="I73" s="116"/>
      <c r="J73" s="118"/>
      <c r="K73" s="181">
        <f>SUM(L73:M73)</f>
        <v>18</v>
      </c>
      <c r="L73" s="181"/>
      <c r="M73" s="181">
        <v>18</v>
      </c>
      <c r="N73" s="177">
        <f t="shared" si="5"/>
        <v>18</v>
      </c>
      <c r="O73" s="119"/>
      <c r="P73" s="120"/>
      <c r="Q73" s="448"/>
      <c r="R73" s="448"/>
      <c r="S73" s="483"/>
      <c r="T73" s="483">
        <v>18</v>
      </c>
      <c r="U73" s="508"/>
      <c r="V73" s="508"/>
      <c r="W73" s="425"/>
      <c r="X73" s="425"/>
      <c r="Y73" s="120"/>
      <c r="Z73" s="122"/>
      <c r="AA73" s="234">
        <f t="shared" si="23"/>
        <v>18</v>
      </c>
      <c r="AB73" s="259"/>
      <c r="AC73" s="123"/>
    </row>
    <row r="74" spans="1:29" s="385" customFormat="1" ht="13.5" customHeight="1" thickBot="1" x14ac:dyDescent="0.25">
      <c r="A74" s="389" t="s">
        <v>61</v>
      </c>
      <c r="B74" s="373" t="s">
        <v>136</v>
      </c>
      <c r="C74" s="390"/>
      <c r="D74" s="391"/>
      <c r="E74" s="391"/>
      <c r="F74" s="410"/>
      <c r="G74" s="375" t="s">
        <v>38</v>
      </c>
      <c r="H74" s="391"/>
      <c r="I74" s="391"/>
      <c r="J74" s="392" t="s">
        <v>38</v>
      </c>
      <c r="K74" s="378">
        <f>SUM(L74:M74)</f>
        <v>36</v>
      </c>
      <c r="L74" s="378"/>
      <c r="M74" s="378">
        <v>36</v>
      </c>
      <c r="N74" s="378">
        <f t="shared" si="5"/>
        <v>36</v>
      </c>
      <c r="O74" s="393"/>
      <c r="P74" s="394"/>
      <c r="Q74" s="447">
        <v>0</v>
      </c>
      <c r="R74" s="447">
        <v>0</v>
      </c>
      <c r="S74" s="479">
        <v>0</v>
      </c>
      <c r="T74" s="479"/>
      <c r="U74" s="506">
        <v>18</v>
      </c>
      <c r="V74" s="506">
        <v>0</v>
      </c>
      <c r="W74" s="424">
        <v>0</v>
      </c>
      <c r="X74" s="424">
        <v>18</v>
      </c>
      <c r="Y74" s="394"/>
      <c r="Z74" s="395"/>
      <c r="AA74" s="396">
        <f t="shared" si="23"/>
        <v>36</v>
      </c>
      <c r="AB74" s="397"/>
      <c r="AC74" s="384"/>
    </row>
    <row r="75" spans="1:29" s="124" customFormat="1" ht="18" customHeight="1" thickBot="1" x14ac:dyDescent="0.25">
      <c r="A75" s="208"/>
      <c r="B75" s="125"/>
      <c r="C75" s="133"/>
      <c r="D75" s="134"/>
      <c r="E75" s="134"/>
      <c r="F75" s="134"/>
      <c r="G75" s="134"/>
      <c r="H75" s="134"/>
      <c r="I75" s="134"/>
      <c r="J75" s="135"/>
      <c r="K75" s="178"/>
      <c r="L75" s="178"/>
      <c r="M75" s="178"/>
      <c r="N75" s="178">
        <f t="shared" si="5"/>
        <v>0</v>
      </c>
      <c r="O75" s="136"/>
      <c r="P75" s="137"/>
      <c r="Q75" s="443"/>
      <c r="R75" s="443"/>
      <c r="S75" s="369"/>
      <c r="T75" s="369"/>
      <c r="U75" s="386"/>
      <c r="V75" s="386"/>
      <c r="W75" s="420"/>
      <c r="X75" s="420"/>
      <c r="Y75" s="137"/>
      <c r="Z75" s="139"/>
      <c r="AA75" s="175"/>
      <c r="AB75" s="257"/>
      <c r="AC75" s="123"/>
    </row>
    <row r="76" spans="1:29" s="124" customFormat="1" ht="52.15" customHeight="1" thickBot="1" x14ac:dyDescent="0.25">
      <c r="A76" s="154" t="s">
        <v>15</v>
      </c>
      <c r="B76" s="143" t="s">
        <v>164</v>
      </c>
      <c r="C76" s="147"/>
      <c r="D76" s="148"/>
      <c r="E76" s="148"/>
      <c r="F76" s="148"/>
      <c r="G76" s="148"/>
      <c r="H76" s="148"/>
      <c r="I76" s="148"/>
      <c r="J76" s="365" t="s">
        <v>174</v>
      </c>
      <c r="K76" s="169">
        <f>SUM(K77:K81)</f>
        <v>837</v>
      </c>
      <c r="L76" s="169">
        <f t="shared" ref="L76:AC76" si="30">SUM(L77:L81)</f>
        <v>207</v>
      </c>
      <c r="M76" s="169">
        <f t="shared" si="30"/>
        <v>630</v>
      </c>
      <c r="N76" s="297">
        <f t="shared" ref="N76:N82" si="31">M76-O76</f>
        <v>539</v>
      </c>
      <c r="O76" s="141">
        <f t="shared" si="30"/>
        <v>91</v>
      </c>
      <c r="P76" s="131">
        <f t="shared" si="30"/>
        <v>0</v>
      </c>
      <c r="Q76" s="444">
        <f t="shared" si="30"/>
        <v>94</v>
      </c>
      <c r="R76" s="444">
        <f t="shared" si="30"/>
        <v>175</v>
      </c>
      <c r="S76" s="477">
        <f t="shared" si="30"/>
        <v>171</v>
      </c>
      <c r="T76" s="477">
        <f t="shared" si="30"/>
        <v>64</v>
      </c>
      <c r="U76" s="504">
        <f t="shared" si="30"/>
        <v>0</v>
      </c>
      <c r="V76" s="504">
        <f t="shared" si="30"/>
        <v>32</v>
      </c>
      <c r="W76" s="421">
        <f t="shared" si="30"/>
        <v>94</v>
      </c>
      <c r="X76" s="421">
        <f t="shared" si="30"/>
        <v>0</v>
      </c>
      <c r="Y76" s="131"/>
      <c r="Z76" s="155"/>
      <c r="AA76" s="169">
        <f t="shared" si="30"/>
        <v>630</v>
      </c>
      <c r="AB76" s="247">
        <f t="shared" si="30"/>
        <v>347</v>
      </c>
      <c r="AC76" s="141">
        <f t="shared" si="30"/>
        <v>77</v>
      </c>
    </row>
    <row r="77" spans="1:29" s="34" customFormat="1" ht="24" x14ac:dyDescent="0.2">
      <c r="A77" s="39" t="s">
        <v>87</v>
      </c>
      <c r="B77" s="40" t="s">
        <v>62</v>
      </c>
      <c r="C77" s="86"/>
      <c r="D77" s="87"/>
      <c r="E77" s="92" t="s">
        <v>38</v>
      </c>
      <c r="F77" s="87"/>
      <c r="G77" s="87"/>
      <c r="H77" s="87"/>
      <c r="I77" s="87"/>
      <c r="J77" s="76"/>
      <c r="K77" s="171">
        <f>SUM(L77:M77)</f>
        <v>390</v>
      </c>
      <c r="L77" s="171">
        <v>130</v>
      </c>
      <c r="M77" s="171">
        <v>260</v>
      </c>
      <c r="N77" s="171">
        <f t="shared" si="31"/>
        <v>204</v>
      </c>
      <c r="O77" s="21">
        <v>56</v>
      </c>
      <c r="P77" s="22"/>
      <c r="Q77" s="439">
        <v>58</v>
      </c>
      <c r="R77" s="439">
        <v>121</v>
      </c>
      <c r="S77" s="472">
        <v>81</v>
      </c>
      <c r="T77" s="472">
        <v>0</v>
      </c>
      <c r="U77" s="499">
        <v>0</v>
      </c>
      <c r="V77" s="499">
        <v>0</v>
      </c>
      <c r="W77" s="417">
        <v>0</v>
      </c>
      <c r="X77" s="417">
        <v>0</v>
      </c>
      <c r="Y77" s="22"/>
      <c r="Z77" s="186"/>
      <c r="AA77" s="264">
        <f t="shared" si="23"/>
        <v>260</v>
      </c>
      <c r="AB77" s="251">
        <v>193</v>
      </c>
      <c r="AC77" s="7"/>
    </row>
    <row r="78" spans="1:29" s="34" customFormat="1" ht="21" customHeight="1" x14ac:dyDescent="0.2">
      <c r="A78" s="35" t="s">
        <v>88</v>
      </c>
      <c r="B78" s="36" t="s">
        <v>63</v>
      </c>
      <c r="C78" s="88"/>
      <c r="D78" s="89"/>
      <c r="E78" s="89"/>
      <c r="F78" s="89"/>
      <c r="G78" s="89"/>
      <c r="H78" s="89"/>
      <c r="I78" s="92" t="s">
        <v>38</v>
      </c>
      <c r="J78" s="79"/>
      <c r="K78" s="172">
        <f>SUM(L78:M78)</f>
        <v>135</v>
      </c>
      <c r="L78" s="172">
        <v>45</v>
      </c>
      <c r="M78" s="172">
        <v>90</v>
      </c>
      <c r="N78" s="171">
        <f t="shared" si="31"/>
        <v>75</v>
      </c>
      <c r="O78" s="25">
        <v>15</v>
      </c>
      <c r="P78" s="26"/>
      <c r="Q78" s="441">
        <v>0</v>
      </c>
      <c r="R78" s="441"/>
      <c r="S78" s="475"/>
      <c r="T78" s="475">
        <v>0</v>
      </c>
      <c r="U78" s="501">
        <v>0</v>
      </c>
      <c r="V78" s="501">
        <v>32</v>
      </c>
      <c r="W78" s="419">
        <v>58</v>
      </c>
      <c r="X78" s="419">
        <v>0</v>
      </c>
      <c r="Y78" s="167"/>
      <c r="Z78" s="187"/>
      <c r="AA78" s="184">
        <f t="shared" si="23"/>
        <v>90</v>
      </c>
      <c r="AB78" s="201">
        <v>90</v>
      </c>
      <c r="AC78" s="7">
        <v>45</v>
      </c>
    </row>
    <row r="79" spans="1:29" s="34" customFormat="1" ht="28.5" customHeight="1" thickBot="1" x14ac:dyDescent="0.25">
      <c r="A79" s="37" t="s">
        <v>89</v>
      </c>
      <c r="B79" s="38" t="s">
        <v>64</v>
      </c>
      <c r="C79" s="90"/>
      <c r="D79" s="91"/>
      <c r="E79" s="91"/>
      <c r="F79" s="97" t="s">
        <v>8</v>
      </c>
      <c r="G79" s="91"/>
      <c r="H79" s="91"/>
      <c r="I79" s="91"/>
      <c r="J79" s="82"/>
      <c r="K79" s="173">
        <f>SUM(L79:M79)</f>
        <v>96</v>
      </c>
      <c r="L79" s="173">
        <v>32</v>
      </c>
      <c r="M79" s="173">
        <v>64</v>
      </c>
      <c r="N79" s="263">
        <f t="shared" si="31"/>
        <v>44</v>
      </c>
      <c r="O79" s="29">
        <v>20</v>
      </c>
      <c r="P79" s="30"/>
      <c r="Q79" s="440">
        <v>0</v>
      </c>
      <c r="R79" s="440"/>
      <c r="S79" s="473">
        <v>0</v>
      </c>
      <c r="T79" s="473">
        <v>64</v>
      </c>
      <c r="U79" s="500">
        <v>0</v>
      </c>
      <c r="V79" s="500">
        <v>0</v>
      </c>
      <c r="W79" s="418">
        <v>0</v>
      </c>
      <c r="X79" s="418">
        <v>0</v>
      </c>
      <c r="Y79" s="30"/>
      <c r="Z79" s="188"/>
      <c r="AA79" s="265">
        <f t="shared" si="23"/>
        <v>64</v>
      </c>
      <c r="AB79" s="250">
        <v>64</v>
      </c>
      <c r="AC79" s="7">
        <v>32</v>
      </c>
    </row>
    <row r="80" spans="1:29" s="124" customFormat="1" ht="12.75" thickBot="1" x14ac:dyDescent="0.25">
      <c r="A80" s="211" t="s">
        <v>65</v>
      </c>
      <c r="B80" s="114" t="s">
        <v>137</v>
      </c>
      <c r="C80" s="115"/>
      <c r="D80" s="116"/>
      <c r="E80" s="117" t="s">
        <v>38</v>
      </c>
      <c r="F80" s="116"/>
      <c r="G80" s="116"/>
      <c r="H80" s="116"/>
      <c r="I80" s="116"/>
      <c r="J80" s="118"/>
      <c r="K80" s="181">
        <f>SUM(L80:M80)</f>
        <v>180</v>
      </c>
      <c r="L80" s="181"/>
      <c r="M80" s="181">
        <v>180</v>
      </c>
      <c r="N80" s="177">
        <f t="shared" si="31"/>
        <v>180</v>
      </c>
      <c r="O80" s="119"/>
      <c r="P80" s="120"/>
      <c r="Q80" s="448">
        <v>36</v>
      </c>
      <c r="R80" s="448">
        <v>54</v>
      </c>
      <c r="S80" s="483">
        <v>90</v>
      </c>
      <c r="T80" s="483">
        <v>0</v>
      </c>
      <c r="U80" s="508">
        <v>0</v>
      </c>
      <c r="V80" s="508">
        <v>0</v>
      </c>
      <c r="W80" s="425">
        <v>0</v>
      </c>
      <c r="X80" s="425">
        <v>0</v>
      </c>
      <c r="Y80" s="120"/>
      <c r="Z80" s="122"/>
      <c r="AA80" s="234">
        <f t="shared" si="23"/>
        <v>180</v>
      </c>
      <c r="AB80" s="259"/>
      <c r="AC80" s="123"/>
    </row>
    <row r="81" spans="1:50" s="124" customFormat="1" ht="12.75" thickBot="1" x14ac:dyDescent="0.25">
      <c r="A81" s="207" t="s">
        <v>177</v>
      </c>
      <c r="B81" s="125" t="s">
        <v>136</v>
      </c>
      <c r="C81" s="126"/>
      <c r="D81" s="127"/>
      <c r="E81" s="127"/>
      <c r="F81" s="127"/>
      <c r="G81" s="127"/>
      <c r="H81" s="127"/>
      <c r="I81" s="237"/>
      <c r="J81" s="127" t="s">
        <v>38</v>
      </c>
      <c r="K81" s="256">
        <f>SUM(L81:M81)</f>
        <v>36</v>
      </c>
      <c r="L81" s="177"/>
      <c r="M81" s="177">
        <v>36</v>
      </c>
      <c r="N81" s="296">
        <f t="shared" si="31"/>
        <v>36</v>
      </c>
      <c r="O81" s="129"/>
      <c r="P81" s="130"/>
      <c r="Q81" s="447"/>
      <c r="R81" s="447"/>
      <c r="S81" s="479"/>
      <c r="T81" s="479"/>
      <c r="U81" s="506"/>
      <c r="V81" s="506"/>
      <c r="W81" s="431">
        <v>36</v>
      </c>
      <c r="X81" s="424"/>
      <c r="Y81" s="130"/>
      <c r="Z81" s="132"/>
      <c r="AA81" s="169">
        <f t="shared" si="23"/>
        <v>36</v>
      </c>
      <c r="AB81" s="256"/>
      <c r="AC81" s="123"/>
    </row>
    <row r="82" spans="1:50" s="124" customFormat="1" ht="18" customHeight="1" thickBot="1" x14ac:dyDescent="0.25">
      <c r="A82" s="208"/>
      <c r="B82" s="125" t="s">
        <v>115</v>
      </c>
      <c r="C82" s="133"/>
      <c r="D82" s="134"/>
      <c r="E82" s="135"/>
      <c r="F82" s="134"/>
      <c r="G82" s="134"/>
      <c r="H82" s="134"/>
      <c r="I82" s="134"/>
      <c r="J82" s="135"/>
      <c r="K82" s="178"/>
      <c r="L82" s="178"/>
      <c r="M82" s="178"/>
      <c r="N82" s="177">
        <f t="shared" si="31"/>
        <v>0</v>
      </c>
      <c r="O82" s="136"/>
      <c r="P82" s="137"/>
      <c r="Q82" s="443"/>
      <c r="R82" s="443"/>
      <c r="S82" s="369"/>
      <c r="T82" s="369"/>
      <c r="U82" s="386"/>
      <c r="V82" s="386"/>
      <c r="W82" s="420"/>
      <c r="X82" s="420"/>
      <c r="Y82" s="137"/>
      <c r="Z82" s="139"/>
      <c r="AA82" s="175"/>
      <c r="AB82" s="257"/>
      <c r="AC82" s="123"/>
    </row>
    <row r="83" spans="1:50" s="124" customFormat="1" ht="16.5" customHeight="1" thickBot="1" x14ac:dyDescent="0.25">
      <c r="A83" s="230"/>
      <c r="B83" s="231" t="s">
        <v>97</v>
      </c>
      <c r="C83" s="232"/>
      <c r="D83" s="232"/>
      <c r="E83" s="232"/>
      <c r="F83" s="232"/>
      <c r="G83" s="232"/>
      <c r="H83" s="232"/>
      <c r="I83" s="232"/>
      <c r="J83" s="233"/>
      <c r="K83" s="234"/>
      <c r="L83" s="234"/>
      <c r="M83" s="234">
        <v>252</v>
      </c>
      <c r="N83" s="234"/>
      <c r="O83" s="235"/>
      <c r="P83" s="121"/>
      <c r="Q83" s="449"/>
      <c r="R83" s="449">
        <v>36</v>
      </c>
      <c r="S83" s="484"/>
      <c r="T83" s="484">
        <v>108</v>
      </c>
      <c r="U83" s="510"/>
      <c r="V83" s="510">
        <v>72</v>
      </c>
      <c r="W83" s="426"/>
      <c r="X83" s="426">
        <v>36</v>
      </c>
      <c r="Y83" s="121"/>
      <c r="Z83" s="145"/>
      <c r="AA83" s="234">
        <f>SUM(R83:X83)</f>
        <v>252</v>
      </c>
      <c r="AB83" s="239"/>
      <c r="AC83" s="142"/>
    </row>
    <row r="84" spans="1:50" s="237" customFormat="1" ht="13.15" customHeight="1" thickBot="1" x14ac:dyDescent="0.25">
      <c r="A84" s="309"/>
      <c r="B84" s="306" t="s">
        <v>68</v>
      </c>
      <c r="C84" s="236"/>
      <c r="D84" s="236"/>
      <c r="E84" s="236"/>
      <c r="F84" s="236"/>
      <c r="G84" s="236"/>
      <c r="H84" s="236"/>
      <c r="I84" s="236"/>
      <c r="J84" s="282"/>
      <c r="K84" s="261"/>
      <c r="L84" s="270"/>
      <c r="M84" s="270"/>
      <c r="N84" s="270"/>
      <c r="O84" s="240"/>
      <c r="P84" s="112"/>
      <c r="Q84" s="450"/>
      <c r="R84" s="450"/>
      <c r="S84" s="485"/>
      <c r="T84" s="485"/>
      <c r="U84" s="511"/>
      <c r="V84" s="511"/>
      <c r="W84" s="427"/>
      <c r="X84" s="427"/>
      <c r="Y84" s="112">
        <v>144</v>
      </c>
      <c r="Z84" s="113"/>
      <c r="AA84" s="234">
        <f>SUM(P84:Z84)</f>
        <v>144</v>
      </c>
      <c r="AB84" s="240"/>
      <c r="AC84" s="112"/>
    </row>
    <row r="85" spans="1:50" s="238" customFormat="1" ht="13.15" customHeight="1" x14ac:dyDescent="0.2">
      <c r="A85" s="310"/>
      <c r="B85" s="161" t="s">
        <v>66</v>
      </c>
      <c r="C85" s="162"/>
      <c r="D85" s="162"/>
      <c r="E85" s="162"/>
      <c r="F85" s="162"/>
      <c r="G85" s="162"/>
      <c r="H85" s="162"/>
      <c r="I85" s="162"/>
      <c r="J85" s="283"/>
      <c r="K85" s="273"/>
      <c r="L85" s="269"/>
      <c r="M85" s="269"/>
      <c r="N85" s="269"/>
      <c r="O85" s="163"/>
      <c r="P85" s="164"/>
      <c r="Q85" s="451"/>
      <c r="R85" s="451"/>
      <c r="S85" s="486"/>
      <c r="T85" s="486"/>
      <c r="U85" s="512"/>
      <c r="V85" s="512"/>
      <c r="W85" s="428"/>
      <c r="X85" s="428"/>
      <c r="Y85" s="164"/>
      <c r="Z85" s="243">
        <v>216</v>
      </c>
      <c r="AA85" s="234">
        <f>SUM(P85:Z85)</f>
        <v>216</v>
      </c>
      <c r="AB85" s="142"/>
      <c r="AC85" s="142"/>
    </row>
    <row r="86" spans="1:50" s="34" customFormat="1" ht="12.6" customHeight="1" thickBot="1" x14ac:dyDescent="0.25">
      <c r="A86" s="39"/>
      <c r="B86" s="203" t="s">
        <v>121</v>
      </c>
      <c r="C86" s="109"/>
      <c r="D86" s="109"/>
      <c r="E86" s="109"/>
      <c r="F86" s="109"/>
      <c r="G86" s="109"/>
      <c r="H86" s="109"/>
      <c r="I86" s="109"/>
      <c r="J86" s="284"/>
      <c r="K86" s="281"/>
      <c r="L86" s="182"/>
      <c r="M86" s="182"/>
      <c r="N86" s="182"/>
      <c r="O86" s="59"/>
      <c r="P86" s="33"/>
      <c r="Q86" s="451"/>
      <c r="R86" s="451"/>
      <c r="S86" s="486"/>
      <c r="T86" s="486"/>
      <c r="U86" s="512"/>
      <c r="V86" s="512"/>
      <c r="W86" s="428"/>
      <c r="X86" s="428"/>
      <c r="Y86" s="33"/>
      <c r="Z86" s="244"/>
      <c r="AA86" s="182"/>
      <c r="AB86" s="260"/>
      <c r="AC86" s="17"/>
    </row>
    <row r="87" spans="1:50" s="34" customFormat="1" ht="16.5" customHeight="1" thickBot="1" x14ac:dyDescent="0.25">
      <c r="A87" s="35"/>
      <c r="B87" s="587" t="s">
        <v>122</v>
      </c>
      <c r="C87" s="587"/>
      <c r="D87" s="587"/>
      <c r="E87" s="587"/>
      <c r="F87" s="587"/>
      <c r="G87" s="587"/>
      <c r="H87" s="587"/>
      <c r="I87" s="587"/>
      <c r="J87" s="316"/>
      <c r="K87" s="170"/>
      <c r="L87" s="170"/>
      <c r="M87" s="169">
        <f>SUM(M11+M30+M35+M40+M52+M53+M59+M60+M66+M72+M77+M78+M79)</f>
        <v>4428</v>
      </c>
      <c r="N87" s="169"/>
      <c r="O87" s="131"/>
      <c r="P87" s="131"/>
      <c r="Q87" s="444">
        <f>SUM(Q11+Q30+Q35+Q40+Q50)</f>
        <v>576</v>
      </c>
      <c r="R87" s="444">
        <f t="shared" ref="R87:AA87" si="32">SUM(R11+R30+R35+R40+R52+R53+R59+R60+R66+R72+R77+R78+R79)</f>
        <v>789</v>
      </c>
      <c r="S87" s="477">
        <f t="shared" si="32"/>
        <v>450</v>
      </c>
      <c r="T87" s="477">
        <f t="shared" si="32"/>
        <v>687</v>
      </c>
      <c r="U87" s="504">
        <f t="shared" si="32"/>
        <v>432</v>
      </c>
      <c r="V87" s="504">
        <f t="shared" si="32"/>
        <v>594</v>
      </c>
      <c r="W87" s="421">
        <f t="shared" si="32"/>
        <v>540</v>
      </c>
      <c r="X87" s="421">
        <f t="shared" si="32"/>
        <v>360</v>
      </c>
      <c r="Y87" s="131">
        <f t="shared" si="32"/>
        <v>0</v>
      </c>
      <c r="Z87" s="131">
        <f t="shared" si="32"/>
        <v>0</v>
      </c>
      <c r="AA87" s="169">
        <f t="shared" si="32"/>
        <v>4428</v>
      </c>
      <c r="AB87" s="247"/>
      <c r="AC87" s="17"/>
    </row>
    <row r="88" spans="1:50" s="34" customFormat="1" ht="19.5" customHeight="1" thickBot="1" x14ac:dyDescent="0.25">
      <c r="A88" s="35"/>
      <c r="B88" s="586" t="s">
        <v>166</v>
      </c>
      <c r="C88" s="586"/>
      <c r="D88" s="586"/>
      <c r="E88" s="586"/>
      <c r="F88" s="586"/>
      <c r="G88" s="586"/>
      <c r="H88" s="586"/>
      <c r="I88" s="586"/>
      <c r="J88" s="316"/>
      <c r="K88" s="170"/>
      <c r="L88" s="170"/>
      <c r="M88" s="169">
        <f>SUM(M89+M90)</f>
        <v>900</v>
      </c>
      <c r="N88" s="169"/>
      <c r="O88" s="141"/>
      <c r="P88" s="131"/>
      <c r="Q88" s="452">
        <f t="shared" ref="Q88:Z88" si="33">SUM(Q89+Q90)</f>
        <v>36</v>
      </c>
      <c r="R88" s="444">
        <f t="shared" si="33"/>
        <v>54</v>
      </c>
      <c r="S88" s="477">
        <f t="shared" si="33"/>
        <v>162</v>
      </c>
      <c r="T88" s="477">
        <f t="shared" si="33"/>
        <v>54</v>
      </c>
      <c r="U88" s="504">
        <f t="shared" si="33"/>
        <v>180</v>
      </c>
      <c r="V88" s="504">
        <f t="shared" si="33"/>
        <v>234</v>
      </c>
      <c r="W88" s="421">
        <f t="shared" si="33"/>
        <v>72</v>
      </c>
      <c r="X88" s="421">
        <f t="shared" si="33"/>
        <v>108</v>
      </c>
      <c r="Y88" s="131">
        <f t="shared" si="33"/>
        <v>0</v>
      </c>
      <c r="Z88" s="131">
        <f t="shared" si="33"/>
        <v>0</v>
      </c>
      <c r="AA88" s="169">
        <f t="shared" ref="AA88:AB88" si="34">SUM(AA89+AA90)</f>
        <v>900</v>
      </c>
      <c r="AB88" s="169">
        <f t="shared" si="34"/>
        <v>0</v>
      </c>
      <c r="AC88" s="17"/>
    </row>
    <row r="89" spans="1:50" s="34" customFormat="1" ht="14.25" customHeight="1" thickBot="1" x14ac:dyDescent="0.25">
      <c r="A89" s="35"/>
      <c r="B89" s="588" t="str">
        <f>[1]План!B97</f>
        <v>Учебная практика</v>
      </c>
      <c r="C89" s="589"/>
      <c r="D89" s="589"/>
      <c r="E89" s="589"/>
      <c r="F89" s="589"/>
      <c r="G89" s="589"/>
      <c r="H89" s="589"/>
      <c r="I89" s="590"/>
      <c r="J89" s="317"/>
      <c r="K89" s="264"/>
      <c r="L89" s="264"/>
      <c r="M89" s="293">
        <f>SUM(Q89:X89)</f>
        <v>702</v>
      </c>
      <c r="N89" s="294"/>
      <c r="O89" s="285"/>
      <c r="P89" s="228"/>
      <c r="Q89" s="453">
        <f t="shared" ref="Q89:AB89" si="35">SUM(Q54+Q61+Q67+Q73+Q80)</f>
        <v>36</v>
      </c>
      <c r="R89" s="454">
        <f t="shared" si="35"/>
        <v>54</v>
      </c>
      <c r="S89" s="487">
        <f t="shared" si="35"/>
        <v>162</v>
      </c>
      <c r="T89" s="487">
        <f t="shared" si="35"/>
        <v>54</v>
      </c>
      <c r="U89" s="513">
        <f t="shared" si="35"/>
        <v>162</v>
      </c>
      <c r="V89" s="514">
        <f t="shared" si="35"/>
        <v>198</v>
      </c>
      <c r="W89" s="429">
        <f t="shared" si="35"/>
        <v>36</v>
      </c>
      <c r="X89" s="429">
        <f t="shared" si="35"/>
        <v>0</v>
      </c>
      <c r="Y89" s="363">
        <f t="shared" si="35"/>
        <v>0</v>
      </c>
      <c r="Z89" s="228">
        <f t="shared" si="35"/>
        <v>0</v>
      </c>
      <c r="AA89" s="293">
        <f t="shared" si="35"/>
        <v>702</v>
      </c>
      <c r="AB89" s="315">
        <f t="shared" si="35"/>
        <v>0</v>
      </c>
      <c r="AC89" s="17"/>
      <c r="AD89" s="218"/>
    </row>
    <row r="90" spans="1:50" s="34" customFormat="1" ht="20.25" customHeight="1" thickBot="1" x14ac:dyDescent="0.25">
      <c r="A90" s="35"/>
      <c r="B90" s="591" t="s">
        <v>123</v>
      </c>
      <c r="C90" s="591"/>
      <c r="D90" s="591"/>
      <c r="E90" s="591"/>
      <c r="F90" s="591"/>
      <c r="G90" s="591"/>
      <c r="H90" s="591"/>
      <c r="I90" s="591"/>
      <c r="J90" s="318"/>
      <c r="K90" s="265"/>
      <c r="L90" s="265"/>
      <c r="M90" s="319">
        <f>SUM(M55+M62+M68+M74+M81)</f>
        <v>198</v>
      </c>
      <c r="N90" s="320"/>
      <c r="O90" s="321"/>
      <c r="P90" s="322"/>
      <c r="Q90" s="455">
        <f t="shared" ref="Q90:AB90" si="36">SUM(Q55+Q62+Q68+Q74+Q81)</f>
        <v>0</v>
      </c>
      <c r="R90" s="456">
        <f t="shared" si="36"/>
        <v>0</v>
      </c>
      <c r="S90" s="488">
        <f t="shared" si="36"/>
        <v>0</v>
      </c>
      <c r="T90" s="488">
        <f t="shared" si="36"/>
        <v>0</v>
      </c>
      <c r="U90" s="515">
        <f t="shared" si="36"/>
        <v>18</v>
      </c>
      <c r="V90" s="515">
        <f t="shared" si="36"/>
        <v>36</v>
      </c>
      <c r="W90" s="430">
        <f t="shared" si="36"/>
        <v>36</v>
      </c>
      <c r="X90" s="430">
        <f t="shared" si="36"/>
        <v>108</v>
      </c>
      <c r="Y90" s="322">
        <f t="shared" si="36"/>
        <v>0</v>
      </c>
      <c r="Z90" s="322">
        <f t="shared" si="36"/>
        <v>0</v>
      </c>
      <c r="AA90" s="319">
        <f t="shared" si="36"/>
        <v>198</v>
      </c>
      <c r="AB90" s="323">
        <f t="shared" si="36"/>
        <v>0</v>
      </c>
      <c r="AC90" s="17"/>
    </row>
    <row r="91" spans="1:50" s="46" customFormat="1" ht="16.5" customHeight="1" thickBot="1" x14ac:dyDescent="0.25">
      <c r="A91" s="41" t="s">
        <v>80</v>
      </c>
      <c r="B91" s="592" t="s">
        <v>68</v>
      </c>
      <c r="C91" s="593"/>
      <c r="D91" s="593"/>
      <c r="E91" s="593"/>
      <c r="F91" s="593"/>
      <c r="G91" s="593"/>
      <c r="H91" s="593"/>
      <c r="I91" s="594"/>
      <c r="J91" s="324"/>
      <c r="K91" s="325"/>
      <c r="L91" s="325"/>
      <c r="M91" s="169">
        <v>144</v>
      </c>
      <c r="N91" s="169"/>
      <c r="O91" s="129"/>
      <c r="P91" s="130"/>
      <c r="Q91" s="457"/>
      <c r="R91" s="447"/>
      <c r="S91" s="479"/>
      <c r="T91" s="479"/>
      <c r="U91" s="506"/>
      <c r="V91" s="506"/>
      <c r="W91" s="424"/>
      <c r="X91" s="424"/>
      <c r="Y91" s="130"/>
      <c r="Z91" s="131">
        <v>144</v>
      </c>
      <c r="AA91" s="169">
        <f>SUM(O91:X91)</f>
        <v>0</v>
      </c>
      <c r="AB91" s="256"/>
      <c r="AC91" s="45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</row>
    <row r="92" spans="1:50" s="46" customFormat="1" ht="16.5" customHeight="1" thickBot="1" x14ac:dyDescent="0.25">
      <c r="A92" s="41"/>
      <c r="B92" s="580" t="s">
        <v>124</v>
      </c>
      <c r="C92" s="581"/>
      <c r="D92" s="581"/>
      <c r="E92" s="581"/>
      <c r="F92" s="581"/>
      <c r="G92" s="581"/>
      <c r="H92" s="581"/>
      <c r="I92" s="581"/>
      <c r="J92" s="324"/>
      <c r="K92" s="325"/>
      <c r="L92" s="325"/>
      <c r="M92" s="271"/>
      <c r="N92" s="271"/>
      <c r="O92" s="129"/>
      <c r="P92" s="130"/>
      <c r="Q92" s="444">
        <v>0</v>
      </c>
      <c r="R92" s="444">
        <v>2</v>
      </c>
      <c r="S92" s="477">
        <v>0</v>
      </c>
      <c r="T92" s="477">
        <v>6</v>
      </c>
      <c r="U92" s="504">
        <v>0</v>
      </c>
      <c r="V92" s="504">
        <v>4</v>
      </c>
      <c r="W92" s="421">
        <v>0</v>
      </c>
      <c r="X92" s="421">
        <v>8</v>
      </c>
      <c r="AA92" s="325"/>
      <c r="AB92" s="262"/>
      <c r="AC92" s="45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</row>
    <row r="93" spans="1:50" s="46" customFormat="1" ht="16.5" customHeight="1" thickBot="1" x14ac:dyDescent="0.25">
      <c r="A93" s="41"/>
      <c r="B93" s="582" t="s">
        <v>125</v>
      </c>
      <c r="C93" s="583"/>
      <c r="D93" s="583"/>
      <c r="E93" s="583"/>
      <c r="F93" s="583"/>
      <c r="G93" s="583"/>
      <c r="H93" s="583"/>
      <c r="I93" s="583"/>
      <c r="J93" s="326"/>
      <c r="K93" s="325"/>
      <c r="L93" s="325"/>
      <c r="M93" s="271"/>
      <c r="N93" s="271"/>
      <c r="O93" s="129"/>
      <c r="P93" s="130"/>
      <c r="Q93" s="444">
        <v>3</v>
      </c>
      <c r="R93" s="444">
        <v>7</v>
      </c>
      <c r="S93" s="477">
        <v>3</v>
      </c>
      <c r="T93" s="477">
        <v>7</v>
      </c>
      <c r="U93" s="504">
        <v>2</v>
      </c>
      <c r="V93" s="504">
        <v>5</v>
      </c>
      <c r="W93" s="421">
        <v>5</v>
      </c>
      <c r="X93" s="421">
        <v>5</v>
      </c>
      <c r="AA93" s="325"/>
      <c r="AB93" s="262"/>
      <c r="AC93" s="45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</row>
    <row r="94" spans="1:50" s="46" customFormat="1" ht="16.5" customHeight="1" thickBot="1" x14ac:dyDescent="0.25">
      <c r="A94" s="41"/>
      <c r="B94" s="584" t="s">
        <v>126</v>
      </c>
      <c r="C94" s="585"/>
      <c r="D94" s="585"/>
      <c r="E94" s="585"/>
      <c r="F94" s="585"/>
      <c r="G94" s="585"/>
      <c r="H94" s="585"/>
      <c r="I94" s="585"/>
      <c r="J94" s="324"/>
      <c r="K94" s="325"/>
      <c r="L94" s="325"/>
      <c r="M94" s="271"/>
      <c r="N94" s="271"/>
      <c r="O94" s="129"/>
      <c r="P94" s="130"/>
      <c r="Q94" s="447">
        <v>0</v>
      </c>
      <c r="R94" s="447">
        <v>0</v>
      </c>
      <c r="S94" s="479">
        <v>0</v>
      </c>
      <c r="T94" s="479">
        <v>0</v>
      </c>
      <c r="U94" s="506">
        <v>0</v>
      </c>
      <c r="V94" s="506">
        <v>0</v>
      </c>
      <c r="W94" s="424">
        <v>0</v>
      </c>
      <c r="X94" s="421">
        <v>0</v>
      </c>
      <c r="AA94" s="325"/>
      <c r="AB94" s="262"/>
      <c r="AC94" s="45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</row>
    <row r="95" spans="1:50" s="46" customFormat="1" ht="19.5" customHeight="1" thickBot="1" x14ac:dyDescent="0.25">
      <c r="A95" s="212" t="s">
        <v>66</v>
      </c>
      <c r="B95" s="601" t="s">
        <v>79</v>
      </c>
      <c r="C95" s="602"/>
      <c r="D95" s="602"/>
      <c r="E95" s="602"/>
      <c r="F95" s="602"/>
      <c r="G95" s="602"/>
      <c r="H95" s="602"/>
      <c r="I95" s="603"/>
      <c r="J95" s="327"/>
      <c r="K95" s="177"/>
      <c r="L95" s="177"/>
      <c r="M95" s="169">
        <v>216</v>
      </c>
      <c r="N95" s="169"/>
      <c r="O95" s="129"/>
      <c r="P95" s="130"/>
      <c r="Q95" s="457"/>
      <c r="R95" s="447"/>
      <c r="S95" s="479"/>
      <c r="T95" s="479"/>
      <c r="U95" s="506"/>
      <c r="V95" s="506"/>
      <c r="W95" s="424"/>
      <c r="X95" s="424"/>
      <c r="Y95" s="130"/>
      <c r="Z95" s="131">
        <v>216</v>
      </c>
      <c r="AA95" s="325">
        <v>216</v>
      </c>
      <c r="AB95" s="262"/>
      <c r="AC95" s="45"/>
    </row>
    <row r="96" spans="1:50" s="46" customFormat="1" ht="20.25" customHeight="1" thickBot="1" x14ac:dyDescent="0.25">
      <c r="A96" s="41"/>
      <c r="B96" s="595" t="s">
        <v>102</v>
      </c>
      <c r="C96" s="596"/>
      <c r="D96" s="596"/>
      <c r="E96" s="596"/>
      <c r="F96" s="596"/>
      <c r="G96" s="596"/>
      <c r="H96" s="596"/>
      <c r="I96" s="597"/>
      <c r="J96" s="324"/>
      <c r="K96" s="325"/>
      <c r="L96" s="280"/>
      <c r="M96" s="336">
        <v>144</v>
      </c>
      <c r="N96" s="336"/>
      <c r="O96" s="337"/>
      <c r="P96" s="338"/>
      <c r="Q96" s="458"/>
      <c r="R96" s="459"/>
      <c r="S96" s="489"/>
      <c r="T96" s="489"/>
      <c r="U96" s="516"/>
      <c r="V96" s="516"/>
      <c r="W96" s="431"/>
      <c r="X96" s="431"/>
      <c r="Y96" s="608" t="s">
        <v>67</v>
      </c>
      <c r="Z96" s="609"/>
      <c r="AA96" s="325">
        <v>144</v>
      </c>
      <c r="AB96" s="262"/>
      <c r="AC96" s="45"/>
    </row>
    <row r="97" spans="1:29" s="46" customFormat="1" ht="19.5" customHeight="1" thickBot="1" x14ac:dyDescent="0.25">
      <c r="A97" s="41"/>
      <c r="B97" s="598" t="s">
        <v>103</v>
      </c>
      <c r="C97" s="599"/>
      <c r="D97" s="599"/>
      <c r="E97" s="599"/>
      <c r="F97" s="599"/>
      <c r="G97" s="599"/>
      <c r="H97" s="599"/>
      <c r="I97" s="600"/>
      <c r="J97" s="328"/>
      <c r="K97" s="329"/>
      <c r="L97" s="330"/>
      <c r="M97" s="331">
        <v>72</v>
      </c>
      <c r="N97" s="331"/>
      <c r="O97" s="332"/>
      <c r="P97" s="333"/>
      <c r="Q97" s="460"/>
      <c r="R97" s="461"/>
      <c r="S97" s="370"/>
      <c r="T97" s="370"/>
      <c r="U97" s="387"/>
      <c r="V97" s="387"/>
      <c r="W97" s="523"/>
      <c r="X97" s="523"/>
      <c r="Y97" s="608" t="s">
        <v>104</v>
      </c>
      <c r="Z97" s="609"/>
      <c r="AA97" s="334">
        <v>72</v>
      </c>
      <c r="AB97" s="335"/>
      <c r="AC97" s="45"/>
    </row>
    <row r="98" spans="1:29" s="46" customFormat="1" ht="19.5" customHeight="1" thickBot="1" x14ac:dyDescent="0.25">
      <c r="A98" s="41"/>
      <c r="B98" s="204" t="s">
        <v>148</v>
      </c>
      <c r="C98" s="213"/>
      <c r="D98" s="166"/>
      <c r="E98" s="166"/>
      <c r="F98" s="166"/>
      <c r="G98" s="166"/>
      <c r="H98" s="166"/>
      <c r="I98" s="166"/>
      <c r="J98" s="217"/>
      <c r="K98" s="262"/>
      <c r="L98" s="280"/>
      <c r="M98" s="286"/>
      <c r="N98" s="286"/>
      <c r="O98" s="274"/>
      <c r="P98" s="214"/>
      <c r="Q98" s="462"/>
      <c r="R98" s="462"/>
      <c r="S98" s="489"/>
      <c r="T98" s="489"/>
      <c r="U98" s="516"/>
      <c r="V98" s="516"/>
      <c r="W98" s="431"/>
      <c r="X98" s="424"/>
      <c r="Y98" s="215"/>
      <c r="Z98" s="216"/>
      <c r="AA98" s="271">
        <f>AA83+AA84+AA85+AA87+AA88</f>
        <v>5940</v>
      </c>
      <c r="AB98" s="262"/>
      <c r="AC98" s="45"/>
    </row>
    <row r="99" spans="1:29" s="46" customFormat="1" ht="13.5" customHeight="1" thickBot="1" x14ac:dyDescent="0.25">
      <c r="A99" s="311"/>
      <c r="B99" s="307" t="s">
        <v>105</v>
      </c>
      <c r="C99" s="604" t="s">
        <v>127</v>
      </c>
      <c r="D99" s="605"/>
      <c r="E99" s="605"/>
      <c r="F99" s="605"/>
      <c r="G99" s="605"/>
      <c r="H99" s="605"/>
      <c r="I99" s="605"/>
      <c r="J99" s="605"/>
      <c r="K99" s="605"/>
      <c r="L99" s="605"/>
      <c r="M99" s="606"/>
      <c r="N99" s="606"/>
      <c r="O99" s="606"/>
      <c r="P99" s="606"/>
      <c r="Q99" s="606"/>
      <c r="R99" s="606"/>
      <c r="S99" s="606"/>
      <c r="T99" s="606"/>
      <c r="U99" s="606"/>
      <c r="V99" s="606"/>
      <c r="W99" s="606"/>
      <c r="X99" s="606"/>
      <c r="Y99" s="606"/>
      <c r="Z99" s="606"/>
      <c r="AA99" s="606"/>
      <c r="AB99" s="607"/>
      <c r="AC99" s="45"/>
    </row>
    <row r="100" spans="1:29" x14ac:dyDescent="0.2">
      <c r="A100" s="312"/>
    </row>
    <row r="101" spans="1:29" ht="12" customHeight="1" x14ac:dyDescent="0.25">
      <c r="A101" s="221" t="s">
        <v>176</v>
      </c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464"/>
      <c r="R101" s="464"/>
      <c r="S101" s="491"/>
      <c r="T101" s="491"/>
    </row>
    <row r="102" spans="1:29" ht="12" customHeight="1" x14ac:dyDescent="0.25">
      <c r="A102" s="358" t="s">
        <v>178</v>
      </c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464"/>
      <c r="R102" s="464"/>
      <c r="S102" s="491"/>
      <c r="T102" s="491"/>
    </row>
    <row r="103" spans="1:29" ht="15.75" x14ac:dyDescent="0.25">
      <c r="A103" s="576"/>
      <c r="B103" s="577"/>
      <c r="C103" s="577"/>
      <c r="D103" s="577"/>
      <c r="E103" s="577"/>
      <c r="F103" s="219"/>
      <c r="G103" s="219"/>
      <c r="H103" s="219"/>
      <c r="I103" s="219"/>
      <c r="J103" s="220"/>
      <c r="K103" s="220"/>
      <c r="L103" s="220"/>
      <c r="M103" s="220"/>
      <c r="N103" s="220"/>
      <c r="O103" s="220"/>
      <c r="P103" s="220"/>
      <c r="Q103" s="465"/>
      <c r="R103" s="465"/>
      <c r="S103" s="492"/>
      <c r="T103" s="492"/>
    </row>
  </sheetData>
  <mergeCells count="41">
    <mergeCell ref="A103:E103"/>
    <mergeCell ref="J52:J53"/>
    <mergeCell ref="B92:I92"/>
    <mergeCell ref="B93:I93"/>
    <mergeCell ref="B94:I94"/>
    <mergeCell ref="B88:I88"/>
    <mergeCell ref="B87:I87"/>
    <mergeCell ref="B89:I89"/>
    <mergeCell ref="B90:I90"/>
    <mergeCell ref="B91:I91"/>
    <mergeCell ref="B96:I96"/>
    <mergeCell ref="B97:I97"/>
    <mergeCell ref="B95:I95"/>
    <mergeCell ref="C99:AB99"/>
    <mergeCell ref="Y96:Z96"/>
    <mergeCell ref="Y97:Z97"/>
    <mergeCell ref="L5:L7"/>
    <mergeCell ref="W5:AB5"/>
    <mergeCell ref="U6:U7"/>
    <mergeCell ref="V6:V7"/>
    <mergeCell ref="Q6:Q7"/>
    <mergeCell ref="R6:R7"/>
    <mergeCell ref="T6:T7"/>
    <mergeCell ref="X6:Z7"/>
    <mergeCell ref="AA6:AB7"/>
    <mergeCell ref="A2:AB2"/>
    <mergeCell ref="A3:AB3"/>
    <mergeCell ref="A4:A7"/>
    <mergeCell ref="B4:B7"/>
    <mergeCell ref="K4:P4"/>
    <mergeCell ref="Q4:AB4"/>
    <mergeCell ref="K5:K7"/>
    <mergeCell ref="M5:P5"/>
    <mergeCell ref="Q5:R5"/>
    <mergeCell ref="S5:T5"/>
    <mergeCell ref="U5:V5"/>
    <mergeCell ref="C4:J7"/>
    <mergeCell ref="M6:M7"/>
    <mergeCell ref="S6:S7"/>
    <mergeCell ref="O6:P6"/>
    <mergeCell ref="W6:W7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2019-2020</vt:lpstr>
    </vt:vector>
  </TitlesOfParts>
  <Company>Богородский кожтехникум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план</dc:title>
  <dc:creator>Куфырина Галина Николаевна</dc:creator>
  <cp:lastModifiedBy>ЗУР</cp:lastModifiedBy>
  <cp:lastPrinted>2020-05-20T10:04:18Z</cp:lastPrinted>
  <dcterms:created xsi:type="dcterms:W3CDTF">1999-06-14T10:23:16Z</dcterms:created>
  <dcterms:modified xsi:type="dcterms:W3CDTF">2020-09-07T11:13:21Z</dcterms:modified>
</cp:coreProperties>
</file>